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0485" tabRatio="820" activeTab="3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  <externalReference r:id="rId11"/>
  </externalReferences>
  <definedNames>
    <definedName name="_xlnm._FilterDatabase" localSheetId="0" hidden="1">'прил1'!$A$11:$J$37</definedName>
    <definedName name="_xlnm.Print_Titles" localSheetId="0">'прил1'!$10:$11</definedName>
    <definedName name="_xlnm.Print_Titles" localSheetId="1">'прил2'!$6:$6</definedName>
    <definedName name="_xlnm.Print_Area" localSheetId="0">'прил1'!$A$2:$E$37</definedName>
    <definedName name="_xlnm.Print_Area" localSheetId="1">'прил2'!$A$1:$L$214</definedName>
    <definedName name="_xlnm.Print_Area" localSheetId="2">'прил3'!$A$1:$K$152</definedName>
    <definedName name="_xlnm.Print_Area" localSheetId="3">'прил4 '!$A$1:$L$178</definedName>
    <definedName name="_xlnm.Print_Area" localSheetId="4">'прил5'!$A$1:$E$40</definedName>
    <definedName name="_xlnm.Print_Area" localSheetId="5">'прил6'!$A$1:$H$18</definedName>
  </definedNames>
  <calcPr fullCalcOnLoad="1"/>
</workbook>
</file>

<file path=xl/comments4.xml><?xml version="1.0" encoding="utf-8"?>
<comments xmlns="http://schemas.openxmlformats.org/spreadsheetml/2006/main">
  <authors>
    <author>Server</author>
  </authors>
  <commentList>
    <comment ref="A65" authorId="0">
      <text>
        <r>
          <rPr>
            <b/>
            <sz val="9"/>
            <rFont val="Tahoma"/>
            <family val="0"/>
          </rPr>
          <t>Server: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<sst xmlns="http://schemas.openxmlformats.org/spreadsheetml/2006/main" count="3135" uniqueCount="366">
  <si>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</si>
  <si>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</si>
  <si>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</si>
  <si>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</si>
  <si>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</si>
  <si>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</si>
  <si>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</si>
  <si>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</si>
  <si>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</si>
  <si>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</si>
  <si>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</si>
  <si>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</si>
  <si>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</si>
  <si>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</si>
  <si>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</si>
  <si>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</si>
  <si>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</si>
  <si>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</si>
  <si>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</si>
  <si>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</si>
  <si>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</si>
  <si>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</si>
  <si>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</si>
  <si>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</si>
  <si>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</si>
  <si>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</si>
  <si>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</si>
  <si>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</si>
  <si>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</si>
  <si>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</si>
  <si>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</si>
  <si>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</si>
  <si>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</si>
  <si>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</si>
  <si>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</si>
  <si>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</si>
  <si>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</si>
  <si>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</si>
  <si>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</si>
  <si>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</si>
  <si>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</si>
  <si>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</si>
  <si>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</si>
  <si>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</si>
  <si>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</si>
  <si>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</si>
  <si>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</si>
  <si>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</si>
  <si>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</si>
  <si>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</si>
  <si>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</si>
  <si>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</si>
  <si>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</si>
  <si>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</si>
  <si>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</si>
  <si>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</si>
  <si>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</si>
  <si>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</si>
  <si>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</si>
  <si>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</si>
  <si>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</si>
  <si>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</si>
  <si>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</si>
  <si>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</si>
  <si>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</si>
  <si>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</si>
  <si>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</si>
  <si>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</si>
  <si>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</si>
  <si>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</si>
  <si>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</si>
  <si>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</si>
  <si>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</si>
  <si>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</si>
  <si>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</si>
  <si>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</si>
  <si>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</si>
  <si>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</si>
  <si>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</si>
  <si>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</si>
  <si>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</si>
  <si>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</si>
  <si>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</si>
  <si>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</si>
  <si>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</si>
  <si>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</si>
  <si>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</si>
  <si>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</si>
  <si>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</si>
  <si>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</si>
  <si>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</si>
  <si>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</si>
  <si>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</si>
  <si>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</si>
  <si>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</si>
  <si>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</si>
  <si>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</si>
  <si>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</si>
  <si>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</si>
  <si>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</si>
  <si>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</si>
  <si>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</si>
  <si>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</si>
  <si>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</si>
  <si>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</si>
  <si>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</si>
  <si>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</si>
  <si>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</si>
  <si>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</si>
  <si>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</si>
  <si>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</si>
  <si>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</si>
  <si>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</si>
  <si>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</si>
  <si>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</si>
  <si>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</si>
  <si>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</si>
  <si>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</si>
  <si>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</si>
  <si>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</si>
  <si>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</si>
  <si>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</si>
  <si>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</si>
  <si>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</si>
  <si>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</si>
  <si>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</si>
  <si>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</si>
  <si>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</si>
  <si>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</si>
  <si>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</si>
  <si>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</si>
  <si>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</si>
  <si>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</si>
  <si>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</si>
  <si>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</si>
  <si>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</si>
  <si>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</si>
  <si>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</si>
  <si>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</si>
  <si>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</si>
  <si>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</si>
  <si>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</si>
  <si>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</si>
  <si>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</si>
  <si>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</si>
  <si>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</si>
  <si>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</si>
  <si>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</si>
  <si>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</si>
  <si>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</si>
  <si>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</si>
  <si>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</si>
  <si>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</si>
  <si>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</si>
  <si>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</si>
  <si>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</si>
  <si>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</si>
  <si>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</si>
  <si>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</si>
  <si>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</si>
  <si>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</si>
  <si>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</si>
  <si>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</si>
  <si>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</si>
  <si>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</si>
  <si>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</si>
  <si>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</si>
  <si>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</si>
  <si>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</si>
  <si>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</si>
  <si>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</si>
  <si>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</si>
  <si>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</si>
  <si>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</si>
  <si>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</si>
  <si>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</si>
  <si>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</si>
  <si>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</si>
  <si>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</si>
  <si>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</si>
  <si>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</si>
  <si>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</si>
  <si>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</si>
  <si>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</si>
  <si>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</si>
  <si>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</si>
  <si>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</si>
  <si>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</si>
  <si>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</si>
  <si>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</si>
  <si>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</si>
  <si>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</si>
  <si>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</si>
  <si>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</si>
  <si>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</si>
  <si>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</si>
  <si>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</si>
  <si>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</si>
  <si>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</si>
  <si>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</si>
  <si>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</si>
  <si>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</si>
  <si>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</si>
  <si>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</si>
  <si>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</si>
  <si>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</si>
  <si>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</si>
  <si>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</si>
  <si>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</si>
  <si>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</si>
  <si>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</si>
  <si>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</si>
  <si>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</si>
  <si>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</si>
  <si>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</si>
  <si>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</si>
  <si>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</si>
  <si>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</si>
  <si>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</si>
  <si>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</si>
  <si>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</si>
  <si>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</si>
  <si>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</si>
  <si>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</si>
  <si>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</si>
  <si>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</si>
  <si>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</si>
  <si>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</si>
  <si>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</si>
  <si>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</si>
  <si>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</si>
  <si>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Уменьшение прочих остатков денежных средств  бюджетов сельских поселений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</si>
  <si>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</si>
  <si>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</si>
  <si>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</si>
  <si>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</si>
  <si>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</si>
  <si>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</si>
  <si>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</si>
  <si>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</si>
  <si>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</si>
  <si>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</si>
  <si>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</si>
  <si>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</si>
  <si>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</si>
  <si>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</si>
  <si>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</si>
  <si>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</si>
  <si>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</si>
  <si>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</si>
  <si>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</si>
  <si>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</si>
  <si>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</si>
  <si>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</si>
  <si>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</si>
  <si>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</si>
  <si>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</si>
  <si>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</si>
  <si>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</si>
  <si>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Приложение 6</t>
  </si>
  <si>
    <t>Приложение № 4</t>
  </si>
  <si>
    <t>41210</t>
  </si>
  <si>
    <t>2025 год</t>
  </si>
  <si>
    <t>(тыс.рублей)</t>
  </si>
  <si>
    <t>Код бюджетной классификации доходов бюджета</t>
  </si>
  <si>
    <t>Наименование доходов</t>
  </si>
  <si>
    <t xml:space="preserve">Сумма </t>
  </si>
  <si>
    <t>ВСЕГО ДОХОДОВ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</si>
  <si>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</si>
  <si>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</si>
  <si>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</si>
  <si>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</si>
  <si>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</si>
  <si>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</si>
  <si>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</si>
  <si>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</si>
  <si>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00010500000000000000</t>
  </si>
  <si>
    <t>НАЛОГИ НА СОВОКУПНЫЙ ДОХОД</t>
  </si>
  <si>
    <t>18210503010010000110</t>
  </si>
  <si>
    <t>Единый сельскохозяйственный налог</t>
  </si>
  <si>
    <t>00010600000000000000</t>
  </si>
  <si>
    <t>НАЛОГИ НА ИМУЩЕСТВО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</si>
  <si>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</si>
  <si>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</si>
  <si>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00010606000000000110</t>
  </si>
  <si>
    <t>Земельный налог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</si>
  <si>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</si>
  <si>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</si>
  <si>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</si>
  <si>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</si>
  <si>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</si>
  <si>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</si>
  <si>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91811105035100000120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</si>
  <si>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</si>
  <si>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</si>
  <si>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</si>
  <si>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</si>
  <si>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</si>
  <si>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92120215001100000150</t>
  </si>
  <si>
    <t>92120215002100000150</t>
  </si>
  <si>
    <t>Дотации бюджетам сельских поселений на поддержку мер по обеспечению сбалансированности бюджетов</t>
  </si>
  <si>
    <t>00020220000000000150</t>
  </si>
  <si>
    <t>92120229999100000150</t>
  </si>
  <si>
    <t>00020230000000000150</t>
  </si>
  <si>
    <t>Субвенции бюджетам бюджетной системы Российской Федерации</t>
  </si>
  <si>
    <t>92120230024100000150</t>
  </si>
  <si>
    <t>Субвенции на 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</si>
  <si>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92120235118100000150</t>
  </si>
  <si>
    <t>00020240000000000150</t>
  </si>
  <si>
    <t>92120240014100000150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</si>
  <si>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</si>
  <si>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</si>
  <si>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2 02 49999 00 0000 150</t>
  </si>
  <si>
    <t>2 02 49999 10 0000 150</t>
  </si>
  <si>
    <t>78090</t>
  </si>
  <si>
    <t>921</t>
  </si>
  <si>
    <t>Обеспечение деятельности администрации</t>
  </si>
  <si>
    <t>Высшее должностное лицо органов местного самоуправления муниципальных образований</t>
  </si>
  <si>
    <t>софинансирование расходных обязательств муниципальных районов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</si>
  <si>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>Расходы на обеспечение функций органов местного самоуправления Республики Мордовия</t>
  </si>
  <si>
    <t>Субсидии на софинансирование расходных обязательств по финансовому обеспечению деятельности органов местного самоуправления и муниципальных учреждений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</si>
  <si>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</si>
  <si>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Доплаты к пенсиям муниципальных служащих </t>
  </si>
  <si>
    <t xml:space="preserve">Резервные фонды </t>
  </si>
  <si>
    <t>Обслуживание муниципального долга</t>
  </si>
  <si>
    <t>730</t>
  </si>
  <si>
    <t>Обслуживание государственного и муниципального долга</t>
  </si>
  <si>
    <t>Условно утверждаемые расходы</t>
  </si>
  <si>
    <t>41990</t>
  </si>
  <si>
    <t>99</t>
  </si>
  <si>
    <t>Мероприятия в области жилищно-коммунального хозяйства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</si>
  <si>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</si>
  <si>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</si>
  <si>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Прочие мероприятия по благоустройству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</si>
  <si>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Федерации»;</t>
  </si>
  <si>
    <t>Иные межбюджетные трансферты на 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организации дорожного движения,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</si>
  <si>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Национальная экономика</t>
  </si>
  <si>
    <t>Иные межбюджетные трансферты на осуществление полномочий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составлению и утверждению отчета об исполнении бюджета поселения»;</t>
  </si>
  <si>
    <t>Осуществление государственных полномочий Российской Федерации о первичному воинскому учету на территориях, где отсутствуют военные комиссариаты</t>
  </si>
  <si>
    <t>Национальная оборона</t>
  </si>
  <si>
    <t>Содержание мест захоронения</t>
  </si>
  <si>
    <t>АдминистрацияМордовско-Вечкенинского сельского поселения Ковылкинского муниципального района Республики Мордовия</t>
  </si>
  <si>
    <t>Непрограммные расходы главных распорядителей средств бюджетаМордовско-Вечкенинского сельского поселения Ковылкинского муниципального района Республики Мордовия</t>
  </si>
  <si>
    <t>Непрограммные расходы в рамках обеспечения деятельности главных распорядителей средств бюджета Мордовско-Вечкенинского сельского поселения Ковылкинского муниципального района Республики Мордовия</t>
  </si>
  <si>
    <t>Резервный фонд администрацииМордовско-Вечкенинского сельского поселения Ковылкинского муниципального района Республики Мордовия</t>
  </si>
  <si>
    <t>Решение вопросов местного значения, осуществляемых с превличением средств самообложения граждан</t>
  </si>
  <si>
    <t>Решение вопросов местного значения с привличением средств от самообложения граждан</t>
  </si>
  <si>
    <t>Другие вопросы в области национальной экономики</t>
  </si>
  <si>
    <t>12</t>
  </si>
  <si>
    <t>Иные межбюджетные трансферты на осуществление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градостроительного плана земельного участка, расположенного в границах поселения,</t>
  </si>
  <si>
    <t>44107</t>
  </si>
  <si>
    <t xml:space="preserve">Иные межбюджетные трансферты на осуществление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градостроительного плана земельного участка, расположенного в границах поселения,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резервированию земель и изъятию земельных участков в границах поселения для муниципальных нужд, осуществлению муниципального земельного контроля в границах поселения, осуществлению в случаях, предусмотренных Градостроительным кодексом Российской Федерации, осмотров зданий, сооружений и выдаче рекомендаций об устранении выявленных в ходе таких осмотров нарушений,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
</t>
  </si>
  <si>
    <t>Непрограммные расходы главных распорядителей бюджетных средств сельских поселений Ковылкинского муниципального района</t>
  </si>
  <si>
    <t>Администрация Мордовско-Вечкенинского сельского поселения Ковылкинского муниципального района Республики Мордовия</t>
  </si>
  <si>
    <t>Мероприятия пообеспечению пожарной безопасности</t>
  </si>
  <si>
    <t>42120</t>
  </si>
  <si>
    <t>Мероприятия по обеспечению пожарной безопасности</t>
  </si>
  <si>
    <t>ИСТОЧНИКИ 
ВНУТРЕННЕГО ФИНАНСИРОВАНИЯ ДЕФИЦИТА БЮДЖЕТА МОРДОВСКО-ВЕЧКЕНИНСКОГО СЕЛЬСКОГО ПОСЕЛЕНИЯ КОВЫЛКИНСКОГО МУНЦИПАЛЬНОГО РАЙОНА НА 2024 ГОД И ПЛАНОВЫЙ ПЕРИОД 2025 И 2026 ГОДОВ</t>
  </si>
  <si>
    <t>2026 год</t>
  </si>
  <si>
    <t xml:space="preserve">ПРОГРАММА 
МУНИЦИПАЛЬНЫХ ВНУТРЕННИХ ЗАИМСТВОВАНИЙ МОРДОВСКО-ВЕЧКЕНИНСКОГО СЕЛЬСКОГО ПОСЕЛЕНИЯ КОВЫЛКИНСКОГО МУНИЦИПАЛЬНОГО РАЙОНА РЕСПУБЛИКИ МОРДОВИЯ НА 2024 ГОД И 
НА ПЛАНОВЫЙ ПЕРИОД 2025 И 2026 ГОДОВ </t>
  </si>
  <si>
    <t>РАСПРЕДЕЛЕНИЕ 
БЮДЖЕТНЫХ АССИГНОВАНИЙ БЮДЖЕТА ИЗОСИМОВСКОГО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2024 ГОД И ПЛАНОВЫЙ ПЕРИОД 2025 И 2026 ГОДОВ</t>
  </si>
  <si>
    <t>РАСПРЕДЕЛЕНИЕ 
БЮДЖЕТНЫХ  АССИГНОВАНИЙ БЮДЖЕТА МОРДОВСКО-ВЕЧКЕНИНСКОГО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2024 ГОД И ПЛАНОВЫЙ ПЕРИОД 2025 И 2026 ГОДОВ</t>
  </si>
  <si>
    <t>ВЕДОМСТВЕННАЯ СТРУКТУРА 
РАСХОДОВ БЮДЖЕТА МОРДОВСКО-ВЕЧКЕНИНСКОГО СЕЛЬСКОГО ПОСЕЛЕНИЯ КОВЫЛКИНСКОГО МУНЦИПАЛЬНОГО РАЙОНА НА 2024 ГОД И ПЛАНОВЫЙ ПЕРИОД 2025 И 2026 ГОДОВ</t>
  </si>
  <si>
    <t xml:space="preserve"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2024 год и на плановый период 2025 и 2026 годов»    
от 28.12.2023 г №1 </t>
  </si>
  <si>
    <t>Приложение 1</t>
  </si>
  <si>
    <t xml:space="preserve"> ДОХОДЫ 
БЮДЖЕТА МОРДОВСКО-ВЕЧКЕНИНСКОГО СЕЛЬСКОГО ПОСЕЛЕНИЯ КОВЫЛКИНСКОГО МУНИЦИПАЛЬНОГО РАЙОНА РЕСПУБЛИКИ МОРДОВИЯ НА 2024 ГОД И ПЛАНОВЫЙ ПЕРИОД 2025 И 2026 ГОДОВ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</si>
</sst>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0.0"/>
    <numFmt numFmtId="176" formatCode="#,##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#,##0.000"/>
    <numFmt numFmtId="183" formatCode="#,##0.00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00_);_(* \(#,##0.000\);_(* &quot;-&quot;??_);_(@_)"/>
    <numFmt numFmtId="189" formatCode="#,##0.0000"/>
    <numFmt numFmtId="190" formatCode="#,##0.00000"/>
    <numFmt numFmtId="191" formatCode="#,##0.000000"/>
    <numFmt numFmtId="192" formatCode="0_)"/>
    <numFmt numFmtId="193" formatCode="0.0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  <numFmt numFmtId="198" formatCode="#,##0.0000000"/>
    <numFmt numFmtId="199" formatCode="#,##0.00000000"/>
    <numFmt numFmtId="200" formatCode="_-* #,##0.0_р_._-;\-* #,##0.0_р_._-;_-* &quot;-&quot;?_р_._-;_-@_-"/>
    <numFmt numFmtId="201" formatCode="_-* #,##0.00\ &quot;р.&quot;_-;\-* #,##0.00\ &quot;р.&quot;_-;_-* &quot;-&quot;??\ &quot;р.&quot;_-;_-@_-"/>
    <numFmt numFmtId="202" formatCode="_-* #,##0\ &quot;р.&quot;_-;\-* #,##0\ &quot;р.&quot;_-;_-* &quot;-&quot;\ &quot;р.&quot;_-;_-@_-"/>
    <numFmt numFmtId="203" formatCode="_-* #,##0.00\ _р_._-;\-* #,##0.00\ _р_._-;_-* &quot;-&quot;??\ _р_._-;_-@_-"/>
    <numFmt numFmtId="204" formatCode="_-* #,##0\ _р_._-;\-* #,##0\ _р_._-;_-* &quot;-&quot;\ _р_._-;_-@_-"/>
    <numFmt numFmtId="205" formatCode="[$-FC19]d\ mmmm\ yyyy\ &quot;г.&quot;"/>
    <numFmt numFmtId="206" formatCode="_-* #,##0.000_р_._-;\-* #,##0.000_р_._-;_-* &quot;-&quot;??_р_._-;_-@_-"/>
    <numFmt numFmtId="207" formatCode="#,##0.0_р_."/>
    <numFmt numFmtId="208" formatCode="#,##0.0_ ;\-#,##0.0\ "/>
    <numFmt numFmtId="209" formatCode="000000"/>
    <numFmt numFmtId="210" formatCode="#,##0.0_ ;[Red]\-#,##0.0\ 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i/>
      <sz val="10"/>
      <name val="Helv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3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Segoe UI"/>
      <family val="2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1" fillId="0" borderId="0" applyNumberFormat="0" applyFill="0" applyBorder="0" applyAlignment="0" applyProtection="0"/>
    <xf numFmtId="49" fontId="29" fillId="0" borderId="1">
      <alignment horizontal="center" shrinkToFit="1"/>
      <protection/>
    </xf>
    <xf numFmtId="0" fontId="29" fillId="0" borderId="2">
      <alignment horizontal="left" wrapText="1" indent="2"/>
      <protection/>
    </xf>
    <xf numFmtId="0" fontId="36" fillId="0" borderId="3">
      <alignment horizontal="left" wrapText="1" indent="2"/>
      <protection/>
    </xf>
    <xf numFmtId="49" fontId="36" fillId="0" borderId="4">
      <alignment horizontal="center"/>
      <protection/>
    </xf>
    <xf numFmtId="49" fontId="29" fillId="0" borderId="4">
      <alignment horizont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5" applyNumberFormat="0" applyAlignment="0" applyProtection="0"/>
    <xf numFmtId="0" fontId="12" fillId="20" borderId="6" applyNumberFormat="0" applyAlignment="0" applyProtection="0"/>
    <xf numFmtId="0" fontId="13" fillId="20" borderId="5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1" borderId="11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1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3" fillId="0" borderId="13" applyNumberFormat="0" applyFill="0" applyAlignment="0" applyProtection="0"/>
    <xf numFmtId="0" fontId="32" fillId="0" borderId="0">
      <alignment/>
      <protection/>
    </xf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2" fontId="26" fillId="0" borderId="0" xfId="0" applyNumberFormat="1" applyFont="1" applyAlignment="1" applyProtection="1">
      <alignment/>
      <protection locked="0"/>
    </xf>
    <xf numFmtId="2" fontId="26" fillId="0" borderId="0" xfId="0" applyNumberFormat="1" applyFont="1" applyAlignment="1" applyProtection="1">
      <alignment horizontal="center"/>
      <protection locked="0"/>
    </xf>
    <xf numFmtId="2" fontId="26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3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Fill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Alignment="1" applyProtection="1">
      <alignment horizontal="center"/>
      <protection locked="0"/>
    </xf>
    <xf numFmtId="0" fontId="34" fillId="0" borderId="0" xfId="0" applyNumberFormat="1" applyFont="1" applyFill="1" applyBorder="1" applyAlignment="1" applyProtection="1">
      <alignment/>
      <protection locked="0"/>
    </xf>
    <xf numFmtId="0" fontId="35" fillId="0" borderId="0" xfId="0" applyNumberFormat="1" applyFont="1" applyFill="1" applyBorder="1" applyAlignment="1" applyProtection="1">
      <alignment/>
      <protection locked="0"/>
    </xf>
    <xf numFmtId="2" fontId="33" fillId="0" borderId="0" xfId="0" applyNumberFormat="1" applyFont="1" applyFill="1" applyBorder="1" applyAlignment="1" applyProtection="1">
      <alignment/>
      <protection locked="0"/>
    </xf>
    <xf numFmtId="2" fontId="35" fillId="0" borderId="0" xfId="0" applyNumberFormat="1" applyFont="1" applyFill="1" applyBorder="1" applyAlignment="1" applyProtection="1">
      <alignment/>
      <protection locked="0"/>
    </xf>
    <xf numFmtId="2" fontId="4" fillId="24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6" fillId="24" borderId="14" xfId="0" applyNumberFormat="1" applyFont="1" applyFill="1" applyBorder="1" applyAlignment="1" applyProtection="1">
      <alignment horizontal="left" wrapText="1"/>
      <protection locked="0"/>
    </xf>
    <xf numFmtId="0" fontId="6" fillId="24" borderId="15" xfId="0" applyNumberFormat="1" applyFont="1" applyFill="1" applyBorder="1" applyAlignment="1" applyProtection="1">
      <alignment horizontal="left" wrapText="1"/>
      <protection locked="0"/>
    </xf>
    <xf numFmtId="176" fontId="6" fillId="7" borderId="15" xfId="0" applyNumberFormat="1" applyFont="1" applyFill="1" applyBorder="1" applyAlignment="1" applyProtection="1">
      <alignment horizontal="right"/>
      <protection/>
    </xf>
    <xf numFmtId="176" fontId="6" fillId="7" borderId="16" xfId="0" applyNumberFormat="1" applyFont="1" applyFill="1" applyBorder="1" applyAlignment="1" applyProtection="1">
      <alignment horizontal="right"/>
      <protection/>
    </xf>
    <xf numFmtId="176" fontId="6" fillId="25" borderId="15" xfId="0" applyNumberFormat="1" applyFont="1" applyFill="1" applyBorder="1" applyAlignment="1" applyProtection="1">
      <alignment horizontal="right"/>
      <protection locked="0"/>
    </xf>
    <xf numFmtId="176" fontId="6" fillId="0" borderId="15" xfId="0" applyNumberFormat="1" applyFont="1" applyFill="1" applyBorder="1" applyAlignment="1" applyProtection="1">
      <alignment horizontal="right"/>
      <protection locked="0"/>
    </xf>
    <xf numFmtId="176" fontId="6" fillId="0" borderId="16" xfId="0" applyNumberFormat="1" applyFont="1" applyFill="1" applyBorder="1" applyAlignment="1" applyProtection="1">
      <alignment horizontal="right"/>
      <protection locked="0"/>
    </xf>
    <xf numFmtId="176" fontId="6" fillId="0" borderId="17" xfId="0" applyNumberFormat="1" applyFont="1" applyFill="1" applyBorder="1" applyAlignment="1" applyProtection="1">
      <alignment horizontal="right"/>
      <protection locked="0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left" vertical="justify" wrapText="1"/>
      <protection locked="0"/>
    </xf>
    <xf numFmtId="176" fontId="6" fillId="0" borderId="15" xfId="0" applyNumberFormat="1" applyFont="1" applyFill="1" applyBorder="1" applyAlignment="1" applyProtection="1">
      <alignment horizontal="right"/>
      <protection/>
    </xf>
    <xf numFmtId="176" fontId="6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2" fontId="38" fillId="7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left" vertical="justify" wrapText="1"/>
      <protection locked="0"/>
    </xf>
    <xf numFmtId="176" fontId="6" fillId="0" borderId="22" xfId="0" applyNumberFormat="1" applyFont="1" applyFill="1" applyBorder="1" applyAlignment="1" applyProtection="1">
      <alignment horizontal="right"/>
      <protection/>
    </xf>
    <xf numFmtId="176" fontId="6" fillId="0" borderId="23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left" vertical="justify" wrapText="1"/>
      <protection locked="0"/>
    </xf>
    <xf numFmtId="176" fontId="6" fillId="0" borderId="17" xfId="0" applyNumberFormat="1" applyFont="1" applyFill="1" applyBorder="1" applyAlignment="1" applyProtection="1">
      <alignment horizontal="right"/>
      <protection/>
    </xf>
    <xf numFmtId="176" fontId="6" fillId="0" borderId="18" xfId="0" applyNumberFormat="1" applyFont="1" applyFill="1" applyBorder="1" applyAlignment="1" applyProtection="1">
      <alignment horizontal="right"/>
      <protection/>
    </xf>
    <xf numFmtId="0" fontId="39" fillId="22" borderId="4" xfId="0" applyNumberFormat="1" applyFont="1" applyFill="1" applyBorder="1" applyAlignment="1">
      <alignment horizontal="left" wrapText="1"/>
    </xf>
    <xf numFmtId="0" fontId="37" fillId="22" borderId="4" xfId="0" applyNumberFormat="1" applyFont="1" applyFill="1" applyBorder="1" applyAlignment="1">
      <alignment horizontal="left" wrapText="1"/>
    </xf>
    <xf numFmtId="0" fontId="37" fillId="0" borderId="4" xfId="0" applyNumberFormat="1" applyFont="1" applyFill="1" applyBorder="1" applyAlignment="1">
      <alignment horizontal="left" wrapText="1"/>
    </xf>
    <xf numFmtId="176" fontId="37" fillId="22" borderId="4" xfId="0" applyNumberFormat="1" applyFont="1" applyFill="1" applyBorder="1" applyAlignment="1">
      <alignment horizontal="right" wrapText="1"/>
    </xf>
    <xf numFmtId="49" fontId="37" fillId="0" borderId="4" xfId="0" applyNumberFormat="1" applyFont="1" applyFill="1" applyBorder="1" applyAlignment="1">
      <alignment horizontal="left" wrapText="1"/>
    </xf>
    <xf numFmtId="176" fontId="37" fillId="0" borderId="4" xfId="0" applyNumberFormat="1" applyFont="1" applyFill="1" applyBorder="1" applyAlignment="1">
      <alignment horizontal="right" wrapText="1"/>
    </xf>
    <xf numFmtId="2" fontId="6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0" fontId="6" fillId="26" borderId="25" xfId="0" applyNumberFormat="1" applyFont="1" applyFill="1" applyBorder="1" applyAlignment="1" applyProtection="1">
      <alignment horizontal="left" wrapText="1"/>
      <protection locked="0"/>
    </xf>
    <xf numFmtId="0" fontId="6" fillId="26" borderId="14" xfId="0" applyNumberFormat="1" applyFont="1" applyFill="1" applyBorder="1" applyAlignment="1" applyProtection="1">
      <alignment horizontal="left" wrapText="1"/>
      <protection locked="0"/>
    </xf>
    <xf numFmtId="49" fontId="6" fillId="26" borderId="15" xfId="0" applyNumberFormat="1" applyFont="1" applyFill="1" applyBorder="1" applyAlignment="1" applyProtection="1">
      <alignment horizontal="left" wrapText="1"/>
      <protection locked="0"/>
    </xf>
    <xf numFmtId="2" fontId="38" fillId="7" borderId="26" xfId="0" applyNumberFormat="1" applyFont="1" applyFill="1" applyBorder="1" applyAlignment="1" applyProtection="1">
      <alignment horizontal="center" vertical="center" wrapText="1"/>
      <protection locked="0"/>
    </xf>
    <xf numFmtId="2" fontId="38" fillId="7" borderId="27" xfId="0" applyNumberFormat="1" applyFont="1" applyFill="1" applyBorder="1" applyAlignment="1" applyProtection="1">
      <alignment horizontal="center" vertical="center" wrapText="1"/>
      <protection locked="0"/>
    </xf>
    <xf numFmtId="2" fontId="38" fillId="7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0" borderId="14" xfId="0" applyNumberFormat="1" applyFont="1" applyFill="1" applyBorder="1" applyAlignment="1" applyProtection="1">
      <alignment horizontal="left" wrapText="1"/>
      <protection locked="0"/>
    </xf>
    <xf numFmtId="49" fontId="38" fillId="20" borderId="15" xfId="0" applyNumberFormat="1" applyFont="1" applyFill="1" applyBorder="1" applyAlignment="1" applyProtection="1">
      <alignment horizontal="left" wrapText="1"/>
      <protection locked="0"/>
    </xf>
    <xf numFmtId="49" fontId="6" fillId="20" borderId="15" xfId="0" applyNumberFormat="1" applyFont="1" applyFill="1" applyBorder="1" applyAlignment="1" applyProtection="1">
      <alignment/>
      <protection locked="0"/>
    </xf>
    <xf numFmtId="49" fontId="6" fillId="20" borderId="15" xfId="0" applyNumberFormat="1" applyFont="1" applyFill="1" applyBorder="1" applyAlignment="1" applyProtection="1">
      <alignment horizontal="left" wrapText="1"/>
      <protection locked="0"/>
    </xf>
    <xf numFmtId="176" fontId="38" fillId="20" borderId="15" xfId="0" applyNumberFormat="1" applyFont="1" applyFill="1" applyBorder="1" applyAlignment="1" applyProtection="1">
      <alignment horizontal="right"/>
      <protection/>
    </xf>
    <xf numFmtId="0" fontId="6" fillId="11" borderId="14" xfId="0" applyNumberFormat="1" applyFont="1" applyFill="1" applyBorder="1" applyAlignment="1" applyProtection="1">
      <alignment horizontal="left" wrapText="1"/>
      <protection locked="0"/>
    </xf>
    <xf numFmtId="49" fontId="40" fillId="11" borderId="15" xfId="0" applyNumberFormat="1" applyFont="1" applyFill="1" applyBorder="1" applyAlignment="1" applyProtection="1">
      <alignment horizontal="left" wrapText="1"/>
      <protection locked="0"/>
    </xf>
    <xf numFmtId="49" fontId="6" fillId="11" borderId="15" xfId="0" applyNumberFormat="1" applyFont="1" applyFill="1" applyBorder="1" applyAlignment="1" applyProtection="1">
      <alignment/>
      <protection locked="0"/>
    </xf>
    <xf numFmtId="49" fontId="40" fillId="11" borderId="15" xfId="0" applyNumberFormat="1" applyFont="1" applyFill="1" applyBorder="1" applyAlignment="1" applyProtection="1">
      <alignment horizontal="center" wrapText="1"/>
      <protection locked="0"/>
    </xf>
    <xf numFmtId="176" fontId="40" fillId="11" borderId="15" xfId="0" applyNumberFormat="1" applyFont="1" applyFill="1" applyBorder="1" applyAlignment="1" applyProtection="1">
      <alignment horizontal="right"/>
      <protection/>
    </xf>
    <xf numFmtId="49" fontId="6" fillId="0" borderId="15" xfId="0" applyNumberFormat="1" applyFont="1" applyFill="1" applyBorder="1" applyAlignment="1" applyProtection="1">
      <alignment/>
      <protection locked="0"/>
    </xf>
    <xf numFmtId="49" fontId="6" fillId="24" borderId="15" xfId="0" applyNumberFormat="1" applyFont="1" applyFill="1" applyBorder="1" applyAlignment="1" applyProtection="1">
      <alignment horizontal="center" wrapText="1"/>
      <protection locked="0"/>
    </xf>
    <xf numFmtId="0" fontId="6" fillId="0" borderId="14" xfId="0" applyNumberFormat="1" applyFont="1" applyFill="1" applyBorder="1" applyAlignment="1" applyProtection="1">
      <alignment horizontal="left" wrapText="1"/>
      <protection locked="0"/>
    </xf>
    <xf numFmtId="49" fontId="37" fillId="0" borderId="14" xfId="0" applyNumberFormat="1" applyFont="1" applyFill="1" applyBorder="1" applyAlignment="1">
      <alignment horizontal="left" wrapText="1"/>
    </xf>
    <xf numFmtId="176" fontId="6" fillId="0" borderId="29" xfId="0" applyNumberFormat="1" applyFont="1" applyFill="1" applyBorder="1" applyAlignment="1" applyProtection="1">
      <alignment horizontal="right"/>
      <protection/>
    </xf>
    <xf numFmtId="0" fontId="6" fillId="7" borderId="14" xfId="0" applyNumberFormat="1" applyFont="1" applyFill="1" applyBorder="1" applyAlignment="1" applyProtection="1">
      <alignment horizontal="left" wrapText="1"/>
      <protection locked="0"/>
    </xf>
    <xf numFmtId="49" fontId="6" fillId="7" borderId="15" xfId="0" applyNumberFormat="1" applyFont="1" applyFill="1" applyBorder="1" applyAlignment="1" applyProtection="1">
      <alignment horizontal="left" wrapText="1"/>
      <protection locked="0"/>
    </xf>
    <xf numFmtId="49" fontId="6" fillId="7" borderId="15" xfId="0" applyNumberFormat="1" applyFont="1" applyFill="1" applyBorder="1" applyAlignment="1" applyProtection="1">
      <alignment/>
      <protection locked="0"/>
    </xf>
    <xf numFmtId="0" fontId="6" fillId="24" borderId="30" xfId="0" applyNumberFormat="1" applyFont="1" applyFill="1" applyBorder="1" applyAlignment="1" applyProtection="1">
      <alignment horizontal="left" wrapText="1"/>
      <protection locked="0"/>
    </xf>
    <xf numFmtId="49" fontId="6" fillId="24" borderId="31" xfId="0" applyNumberFormat="1" applyFont="1" applyFill="1" applyBorder="1" applyAlignment="1" applyProtection="1">
      <alignment horizontal="left" wrapText="1"/>
      <protection locked="0"/>
    </xf>
    <xf numFmtId="49" fontId="6" fillId="0" borderId="31" xfId="0" applyNumberFormat="1" applyFont="1" applyFill="1" applyBorder="1" applyAlignment="1" applyProtection="1">
      <alignment/>
      <protection locked="0"/>
    </xf>
    <xf numFmtId="176" fontId="6" fillId="0" borderId="31" xfId="0" applyNumberFormat="1" applyFont="1" applyFill="1" applyBorder="1" applyAlignment="1" applyProtection="1">
      <alignment horizontal="right"/>
      <protection/>
    </xf>
    <xf numFmtId="176" fontId="6" fillId="0" borderId="32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Alignment="1" applyProtection="1">
      <alignment/>
      <protection locked="0"/>
    </xf>
    <xf numFmtId="2" fontId="6" fillId="24" borderId="0" xfId="0" applyNumberFormat="1" applyFont="1" applyFill="1" applyAlignment="1" applyProtection="1">
      <alignment vertical="top" wrapText="1"/>
      <protection locked="0"/>
    </xf>
    <xf numFmtId="2" fontId="6" fillId="24" borderId="0" xfId="0" applyNumberFormat="1" applyFont="1" applyFill="1" applyAlignment="1" applyProtection="1">
      <alignment horizontal="center"/>
      <protection locked="0"/>
    </xf>
    <xf numFmtId="2" fontId="6" fillId="24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0" fontId="38" fillId="7" borderId="33" xfId="0" applyNumberFormat="1" applyFont="1" applyFill="1" applyBorder="1" applyAlignment="1" applyProtection="1">
      <alignment horizontal="left" wrapText="1"/>
      <protection locked="0"/>
    </xf>
    <xf numFmtId="0" fontId="38" fillId="7" borderId="34" xfId="0" applyNumberFormat="1" applyFont="1" applyFill="1" applyBorder="1" applyAlignment="1" applyProtection="1">
      <alignment horizontal="left" wrapText="1"/>
      <protection locked="0"/>
    </xf>
    <xf numFmtId="176" fontId="38" fillId="7" borderId="35" xfId="0" applyNumberFormat="1" applyFont="1" applyFill="1" applyBorder="1" applyAlignment="1" applyProtection="1">
      <alignment horizontal="center" vertical="center"/>
      <protection/>
    </xf>
    <xf numFmtId="176" fontId="39" fillId="22" borderId="4" xfId="0" applyNumberFormat="1" applyFont="1" applyFill="1" applyBorder="1" applyAlignment="1">
      <alignment horizontal="right" wrapText="1"/>
    </xf>
    <xf numFmtId="49" fontId="37" fillId="22" borderId="4" xfId="0" applyNumberFormat="1" applyFont="1" applyFill="1" applyBorder="1" applyAlignment="1">
      <alignment horizontal="left" wrapText="1"/>
    </xf>
    <xf numFmtId="2" fontId="37" fillId="22" borderId="4" xfId="0" applyNumberFormat="1" applyFont="1" applyFill="1" applyBorder="1" applyAlignment="1">
      <alignment horizontal="left" wrapText="1"/>
    </xf>
    <xf numFmtId="2" fontId="37" fillId="0" borderId="4" xfId="0" applyNumberFormat="1" applyFont="1" applyFill="1" applyBorder="1" applyAlignment="1">
      <alignment horizontal="left" wrapText="1"/>
    </xf>
    <xf numFmtId="49" fontId="39" fillId="22" borderId="4" xfId="0" applyNumberFormat="1" applyFont="1" applyFill="1" applyBorder="1" applyAlignment="1">
      <alignment horizontal="left" wrapText="1"/>
    </xf>
    <xf numFmtId="0" fontId="39" fillId="0" borderId="4" xfId="0" applyNumberFormat="1" applyFont="1" applyFill="1" applyBorder="1" applyAlignment="1">
      <alignment horizontal="left" wrapText="1"/>
    </xf>
    <xf numFmtId="176" fontId="39" fillId="0" borderId="4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24" borderId="0" xfId="0" applyNumberFormat="1" applyFont="1" applyFill="1" applyAlignment="1" applyProtection="1">
      <alignment horizontal="center"/>
      <protection locked="0"/>
    </xf>
    <xf numFmtId="0" fontId="6" fillId="24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2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7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7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7" borderId="37" xfId="0" applyNumberFormat="1" applyFont="1" applyFill="1" applyBorder="1" applyAlignment="1" applyProtection="1">
      <alignment horizontal="center" vertical="center" wrapText="1"/>
      <protection locked="0"/>
    </xf>
    <xf numFmtId="0" fontId="38" fillId="7" borderId="37" xfId="0" applyNumberFormat="1" applyFont="1" applyFill="1" applyBorder="1" applyAlignment="1" applyProtection="1">
      <alignment horizontal="center" vertical="center"/>
      <protection locked="0"/>
    </xf>
    <xf numFmtId="176" fontId="38" fillId="7" borderId="37" xfId="0" applyNumberFormat="1" applyFont="1" applyFill="1" applyBorder="1" applyAlignment="1" applyProtection="1">
      <alignment horizontal="center" vertical="center"/>
      <protection/>
    </xf>
    <xf numFmtId="49" fontId="38" fillId="24" borderId="38" xfId="0" applyNumberFormat="1" applyFont="1" applyFill="1" applyBorder="1" applyAlignment="1" applyProtection="1">
      <alignment horizontal="left" wrapText="1"/>
      <protection locked="0"/>
    </xf>
    <xf numFmtId="49" fontId="6" fillId="0" borderId="38" xfId="0" applyNumberFormat="1" applyFont="1" applyFill="1" applyBorder="1" applyAlignment="1" applyProtection="1">
      <alignment/>
      <protection locked="0"/>
    </xf>
    <xf numFmtId="49" fontId="6" fillId="24" borderId="38" xfId="0" applyNumberFormat="1" applyFont="1" applyFill="1" applyBorder="1" applyAlignment="1" applyProtection="1">
      <alignment horizontal="left" wrapText="1"/>
      <protection locked="0"/>
    </xf>
    <xf numFmtId="176" fontId="38" fillId="7" borderId="38" xfId="0" applyNumberFormat="1" applyFont="1" applyFill="1" applyBorder="1" applyAlignment="1" applyProtection="1">
      <alignment horizontal="right"/>
      <protection/>
    </xf>
    <xf numFmtId="49" fontId="40" fillId="24" borderId="15" xfId="0" applyNumberFormat="1" applyFont="1" applyFill="1" applyBorder="1" applyAlignment="1" applyProtection="1">
      <alignment horizontal="left" wrapText="1"/>
      <protection locked="0"/>
    </xf>
    <xf numFmtId="49" fontId="40" fillId="24" borderId="15" xfId="0" applyNumberFormat="1" applyFont="1" applyFill="1" applyBorder="1" applyAlignment="1" applyProtection="1">
      <alignment horizontal="center" wrapText="1"/>
      <protection locked="0"/>
    </xf>
    <xf numFmtId="176" fontId="40" fillId="7" borderId="15" xfId="0" applyNumberFormat="1" applyFont="1" applyFill="1" applyBorder="1" applyAlignment="1" applyProtection="1">
      <alignment horizontal="right"/>
      <protection/>
    </xf>
    <xf numFmtId="176" fontId="40" fillId="7" borderId="16" xfId="0" applyNumberFormat="1" applyFont="1" applyFill="1" applyBorder="1" applyAlignment="1" applyProtection="1">
      <alignment horizontal="right"/>
      <protection/>
    </xf>
    <xf numFmtId="176" fontId="6" fillId="24" borderId="15" xfId="0" applyNumberFormat="1" applyFont="1" applyFill="1" applyBorder="1" applyAlignment="1" applyProtection="1">
      <alignment horizontal="right"/>
      <protection locked="0"/>
    </xf>
    <xf numFmtId="176" fontId="6" fillId="24" borderId="16" xfId="0" applyNumberFormat="1" applyFont="1" applyFill="1" applyBorder="1" applyAlignment="1" applyProtection="1">
      <alignment horizontal="right"/>
      <protection locked="0"/>
    </xf>
    <xf numFmtId="0" fontId="37" fillId="25" borderId="4" xfId="0" applyNumberFormat="1" applyFont="1" applyFill="1" applyBorder="1" applyAlignment="1">
      <alignment horizontal="left" wrapText="1"/>
    </xf>
    <xf numFmtId="49" fontId="6" fillId="25" borderId="15" xfId="0" applyNumberFormat="1" applyFont="1" applyFill="1" applyBorder="1" applyAlignment="1" applyProtection="1">
      <alignment horizontal="left" wrapText="1"/>
      <protection locked="0"/>
    </xf>
    <xf numFmtId="49" fontId="6" fillId="25" borderId="15" xfId="0" applyNumberFormat="1" applyFont="1" applyFill="1" applyBorder="1" applyAlignment="1" applyProtection="1">
      <alignment/>
      <protection locked="0"/>
    </xf>
    <xf numFmtId="176" fontId="6" fillId="25" borderId="39" xfId="0" applyNumberFormat="1" applyFont="1" applyFill="1" applyBorder="1" applyAlignment="1" applyProtection="1">
      <alignment horizontal="right"/>
      <protection locked="0"/>
    </xf>
    <xf numFmtId="0" fontId="6" fillId="25" borderId="14" xfId="0" applyNumberFormat="1" applyFont="1" applyFill="1" applyBorder="1" applyAlignment="1" applyProtection="1">
      <alignment horizontal="left" wrapText="1"/>
      <protection locked="0"/>
    </xf>
    <xf numFmtId="176" fontId="6" fillId="27" borderId="15" xfId="0" applyNumberFormat="1" applyFont="1" applyFill="1" applyBorder="1" applyAlignment="1" applyProtection="1">
      <alignment horizontal="right"/>
      <protection locked="0"/>
    </xf>
    <xf numFmtId="176" fontId="6" fillId="27" borderId="39" xfId="0" applyNumberFormat="1" applyFont="1" applyFill="1" applyBorder="1" applyAlignment="1" applyProtection="1">
      <alignment horizontal="right"/>
      <protection locked="0"/>
    </xf>
    <xf numFmtId="49" fontId="6" fillId="0" borderId="15" xfId="0" applyNumberFormat="1" applyFont="1" applyFill="1" applyBorder="1" applyAlignment="1" applyProtection="1">
      <alignment horizontal="left" wrapText="1"/>
      <protection locked="0"/>
    </xf>
    <xf numFmtId="0" fontId="6" fillId="0" borderId="15" xfId="0" applyNumberFormat="1" applyFont="1" applyFill="1" applyBorder="1" applyAlignment="1" applyProtection="1">
      <alignment horizontal="left" wrapText="1"/>
      <protection locked="0"/>
    </xf>
    <xf numFmtId="176" fontId="6" fillId="7" borderId="15" xfId="0" applyNumberFormat="1" applyFont="1" applyFill="1" applyBorder="1" applyAlignment="1" applyProtection="1">
      <alignment horizontal="right"/>
      <protection locked="0"/>
    </xf>
    <xf numFmtId="176" fontId="6" fillId="7" borderId="16" xfId="0" applyNumberFormat="1" applyFont="1" applyFill="1" applyBorder="1" applyAlignment="1" applyProtection="1">
      <alignment horizontal="right"/>
      <protection locked="0"/>
    </xf>
    <xf numFmtId="49" fontId="38" fillId="24" borderId="15" xfId="0" applyNumberFormat="1" applyFont="1" applyFill="1" applyBorder="1" applyAlignment="1" applyProtection="1">
      <alignment horizontal="left" wrapText="1"/>
      <protection locked="0"/>
    </xf>
    <xf numFmtId="49" fontId="38" fillId="24" borderId="15" xfId="0" applyNumberFormat="1" applyFont="1" applyFill="1" applyBorder="1" applyAlignment="1" applyProtection="1">
      <alignment horizontal="center" wrapText="1"/>
      <protection locked="0"/>
    </xf>
    <xf numFmtId="176" fontId="38" fillId="7" borderId="15" xfId="0" applyNumberFormat="1" applyFont="1" applyFill="1" applyBorder="1" applyAlignment="1" applyProtection="1">
      <alignment horizontal="right"/>
      <protection/>
    </xf>
    <xf numFmtId="176" fontId="38" fillId="7" borderId="16" xfId="0" applyNumberFormat="1" applyFont="1" applyFill="1" applyBorder="1" applyAlignment="1" applyProtection="1">
      <alignment horizontal="right"/>
      <protection/>
    </xf>
    <xf numFmtId="0" fontId="37" fillId="0" borderId="14" xfId="0" applyNumberFormat="1" applyFont="1" applyFill="1" applyBorder="1" applyAlignment="1">
      <alignment horizontal="left" wrapText="1"/>
    </xf>
    <xf numFmtId="0" fontId="6" fillId="24" borderId="14" xfId="0" applyNumberFormat="1" applyFont="1" applyFill="1" applyBorder="1" applyAlignment="1" applyProtection="1">
      <alignment horizontal="left" wrapText="1" shrinkToFit="1"/>
      <protection locked="0"/>
    </xf>
    <xf numFmtId="0" fontId="39" fillId="22" borderId="14" xfId="0" applyNumberFormat="1" applyFont="1" applyFill="1" applyBorder="1" applyAlignment="1">
      <alignment horizontal="left" wrapText="1"/>
    </xf>
    <xf numFmtId="0" fontId="39" fillId="0" borderId="15" xfId="0" applyNumberFormat="1" applyFont="1" applyFill="1" applyBorder="1" applyAlignment="1">
      <alignment horizontal="left" wrapText="1"/>
    </xf>
    <xf numFmtId="0" fontId="37" fillId="0" borderId="15" xfId="0" applyNumberFormat="1" applyFont="1" applyFill="1" applyBorder="1" applyAlignment="1">
      <alignment horizontal="left" wrapText="1"/>
    </xf>
    <xf numFmtId="49" fontId="37" fillId="0" borderId="15" xfId="0" applyNumberFormat="1" applyFont="1" applyFill="1" applyBorder="1" applyAlignment="1">
      <alignment horizontal="left" wrapText="1"/>
    </xf>
    <xf numFmtId="0" fontId="6" fillId="24" borderId="24" xfId="0" applyNumberFormat="1" applyFont="1" applyFill="1" applyBorder="1" applyAlignment="1" applyProtection="1">
      <alignment horizontal="left" wrapText="1"/>
      <protection locked="0"/>
    </xf>
    <xf numFmtId="0" fontId="37" fillId="0" borderId="17" xfId="0" applyNumberFormat="1" applyFont="1" applyFill="1" applyBorder="1" applyAlignment="1">
      <alignment horizontal="left" wrapText="1"/>
    </xf>
    <xf numFmtId="49" fontId="37" fillId="0" borderId="17" xfId="0" applyNumberFormat="1" applyFont="1" applyFill="1" applyBorder="1" applyAlignment="1">
      <alignment horizontal="left" wrapText="1"/>
    </xf>
    <xf numFmtId="49" fontId="6" fillId="24" borderId="17" xfId="0" applyNumberFormat="1" applyFont="1" applyFill="1" applyBorder="1" applyAlignment="1" applyProtection="1">
      <alignment horizontal="left" wrapText="1"/>
      <protection locked="0"/>
    </xf>
    <xf numFmtId="176" fontId="26" fillId="0" borderId="0" xfId="0" applyNumberFormat="1" applyFont="1" applyFill="1" applyBorder="1" applyAlignment="1" applyProtection="1">
      <alignment/>
      <protection locked="0"/>
    </xf>
    <xf numFmtId="0" fontId="0" fillId="0" borderId="0" xfId="60" applyFont="1">
      <alignment/>
      <protection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>
      <alignment wrapText="1"/>
      <protection/>
    </xf>
    <xf numFmtId="0" fontId="3" fillId="0" borderId="0" xfId="60" applyFont="1" applyBorder="1" applyAlignment="1">
      <alignment horizontal="left" wrapText="1"/>
      <protection/>
    </xf>
    <xf numFmtId="0" fontId="27" fillId="0" borderId="40" xfId="60" applyFont="1" applyBorder="1" applyAlignment="1">
      <alignment horizontal="center" vertical="center"/>
      <protection/>
    </xf>
    <xf numFmtId="0" fontId="27" fillId="0" borderId="40" xfId="60" applyNumberFormat="1" applyFont="1" applyBorder="1" applyAlignment="1">
      <alignment horizontal="center" vertical="center"/>
      <protection/>
    </xf>
    <xf numFmtId="0" fontId="27" fillId="0" borderId="41" xfId="60" applyFont="1" applyBorder="1" applyAlignment="1">
      <alignment horizontal="center" vertical="center"/>
      <protection/>
    </xf>
    <xf numFmtId="0" fontId="28" fillId="0" borderId="40" xfId="60" applyFont="1" applyBorder="1" applyAlignment="1">
      <alignment horizontal="center" vertical="top"/>
      <protection/>
    </xf>
    <xf numFmtId="176" fontId="28" fillId="0" borderId="40" xfId="60" applyNumberFormat="1" applyFont="1" applyBorder="1" applyAlignment="1">
      <alignment horizontal="center" wrapText="1"/>
      <protection/>
    </xf>
    <xf numFmtId="0" fontId="28" fillId="0" borderId="40" xfId="60" applyFont="1" applyBorder="1" applyAlignment="1">
      <alignment horizontal="center" vertical="center"/>
      <protection/>
    </xf>
    <xf numFmtId="176" fontId="28" fillId="0" borderId="41" xfId="60" applyNumberFormat="1" applyFont="1" applyBorder="1" applyAlignment="1">
      <alignment horizontal="center"/>
      <protection/>
    </xf>
    <xf numFmtId="176" fontId="28" fillId="0" borderId="40" xfId="60" applyNumberFormat="1" applyFont="1" applyBorder="1" applyAlignment="1">
      <alignment horizontal="center"/>
      <protection/>
    </xf>
    <xf numFmtId="0" fontId="28" fillId="0" borderId="40" xfId="60" applyFont="1" applyBorder="1" applyAlignment="1">
      <alignment horizontal="center" vertical="top"/>
      <protection/>
    </xf>
    <xf numFmtId="176" fontId="28" fillId="0" borderId="40" xfId="60" applyNumberFormat="1" applyFont="1" applyBorder="1" applyAlignment="1">
      <alignment horizontal="center" wrapText="1"/>
      <protection/>
    </xf>
    <xf numFmtId="176" fontId="28" fillId="24" borderId="40" xfId="60" applyNumberFormat="1" applyFont="1" applyFill="1" applyBorder="1" applyAlignment="1">
      <alignment horizontal="center"/>
      <protection/>
    </xf>
    <xf numFmtId="0" fontId="42" fillId="0" borderId="40" xfId="60" applyFont="1" applyBorder="1">
      <alignment/>
      <protection/>
    </xf>
    <xf numFmtId="176" fontId="27" fillId="0" borderId="40" xfId="60" applyNumberFormat="1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26" borderId="0" xfId="0" applyFont="1" applyFill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49" fontId="41" fillId="0" borderId="44" xfId="0" applyNumberFormat="1" applyFont="1" applyBorder="1" applyAlignment="1">
      <alignment horizontal="left" vertical="top"/>
    </xf>
    <xf numFmtId="0" fontId="41" fillId="0" borderId="40" xfId="0" applyFont="1" applyBorder="1" applyAlignment="1">
      <alignment vertical="top" wrapText="1"/>
    </xf>
    <xf numFmtId="176" fontId="41" fillId="0" borderId="41" xfId="0" applyNumberFormat="1" applyFont="1" applyFill="1" applyBorder="1" applyAlignment="1">
      <alignment/>
    </xf>
    <xf numFmtId="176" fontId="41" fillId="0" borderId="40" xfId="0" applyNumberFormat="1" applyFont="1" applyFill="1" applyBorder="1" applyAlignment="1">
      <alignment/>
    </xf>
    <xf numFmtId="49" fontId="41" fillId="0" borderId="44" xfId="0" applyNumberFormat="1" applyFont="1" applyBorder="1" applyAlignment="1">
      <alignment horizontal="center" vertical="top"/>
    </xf>
    <xf numFmtId="176" fontId="41" fillId="0" borderId="41" xfId="0" applyNumberFormat="1" applyFont="1" applyBorder="1" applyAlignment="1">
      <alignment/>
    </xf>
    <xf numFmtId="176" fontId="41" fillId="0" borderId="40" xfId="0" applyNumberFormat="1" applyFont="1" applyBorder="1" applyAlignment="1">
      <alignment/>
    </xf>
    <xf numFmtId="176" fontId="41" fillId="0" borderId="45" xfId="0" applyNumberFormat="1" applyFont="1" applyBorder="1" applyAlignment="1">
      <alignment/>
    </xf>
    <xf numFmtId="176" fontId="41" fillId="0" borderId="46" xfId="0" applyNumberFormat="1" applyFont="1" applyBorder="1" applyAlignment="1">
      <alignment/>
    </xf>
    <xf numFmtId="49" fontId="3" fillId="0" borderId="44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vertical="top" wrapText="1"/>
    </xf>
    <xf numFmtId="210" fontId="3" fillId="0" borderId="47" xfId="0" applyNumberFormat="1" applyFont="1" applyFill="1" applyBorder="1" applyAlignment="1">
      <alignment horizontal="right" vertical="top" wrapText="1"/>
    </xf>
    <xf numFmtId="175" fontId="3" fillId="0" borderId="47" xfId="75" applyNumberFormat="1" applyFont="1" applyFill="1" applyBorder="1" applyAlignment="1">
      <alignment horizontal="right" vertical="top" wrapText="1"/>
    </xf>
    <xf numFmtId="175" fontId="45" fillId="0" borderId="48" xfId="0" applyNumberFormat="1" applyFont="1" applyFill="1" applyBorder="1" applyAlignment="1">
      <alignment horizontal="right" vertical="top" wrapText="1"/>
    </xf>
    <xf numFmtId="210" fontId="3" fillId="0" borderId="40" xfId="0" applyNumberFormat="1" applyFont="1" applyFill="1" applyBorder="1" applyAlignment="1">
      <alignment horizontal="right" vertical="top" wrapText="1"/>
    </xf>
    <xf numFmtId="210" fontId="3" fillId="0" borderId="49" xfId="0" applyNumberFormat="1" applyFont="1" applyFill="1" applyBorder="1" applyAlignment="1">
      <alignment horizontal="right" vertical="top" wrapText="1"/>
    </xf>
    <xf numFmtId="0" fontId="3" fillId="0" borderId="40" xfId="0" applyFont="1" applyBorder="1" applyAlignment="1">
      <alignment horizontal="left" vertical="top" wrapText="1"/>
    </xf>
    <xf numFmtId="175" fontId="45" fillId="0" borderId="40" xfId="0" applyNumberFormat="1" applyFont="1" applyFill="1" applyBorder="1" applyAlignment="1">
      <alignment horizontal="right" vertical="top" wrapText="1"/>
    </xf>
    <xf numFmtId="175" fontId="45" fillId="0" borderId="49" xfId="0" applyNumberFormat="1" applyFont="1" applyFill="1" applyBorder="1" applyAlignment="1">
      <alignment horizontal="right" vertical="top" wrapText="1"/>
    </xf>
    <xf numFmtId="0" fontId="41" fillId="0" borderId="4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41" fillId="0" borderId="44" xfId="0" applyNumberFormat="1" applyFont="1" applyBorder="1" applyAlignment="1">
      <alignment horizontal="center" vertical="justify"/>
    </xf>
    <xf numFmtId="0" fontId="41" fillId="0" borderId="40" xfId="0" applyFont="1" applyBorder="1" applyAlignment="1">
      <alignment wrapText="1"/>
    </xf>
    <xf numFmtId="0" fontId="3" fillId="0" borderId="40" xfId="0" applyFont="1" applyBorder="1" applyAlignment="1">
      <alignment horizontal="justify" vertical="top" wrapText="1"/>
    </xf>
    <xf numFmtId="176" fontId="3" fillId="0" borderId="41" xfId="0" applyNumberFormat="1" applyFont="1" applyBorder="1" applyAlignment="1">
      <alignment/>
    </xf>
    <xf numFmtId="0" fontId="3" fillId="0" borderId="50" xfId="0" applyFont="1" applyBorder="1" applyAlignment="1">
      <alignment horizontal="justify" vertical="top" wrapText="1"/>
    </xf>
    <xf numFmtId="176" fontId="3" fillId="0" borderId="40" xfId="0" applyNumberFormat="1" applyFont="1" applyBorder="1" applyAlignment="1">
      <alignment/>
    </xf>
    <xf numFmtId="0" fontId="41" fillId="0" borderId="40" xfId="0" applyFont="1" applyBorder="1" applyAlignment="1">
      <alignment horizontal="justify" vertical="top" wrapText="1"/>
    </xf>
    <xf numFmtId="0" fontId="3" fillId="0" borderId="40" xfId="0" applyFont="1" applyFill="1" applyBorder="1" applyAlignment="1">
      <alignment horizontal="justify" vertical="top" wrapText="1"/>
    </xf>
    <xf numFmtId="176" fontId="3" fillId="0" borderId="40" xfId="0" applyNumberFormat="1" applyFont="1" applyFill="1" applyBorder="1" applyAlignment="1">
      <alignment/>
    </xf>
    <xf numFmtId="210" fontId="3" fillId="0" borderId="40" xfId="0" applyNumberFormat="1" applyFont="1" applyFill="1" applyBorder="1" applyAlignment="1">
      <alignment horizontal="right" wrapText="1"/>
    </xf>
    <xf numFmtId="175" fontId="45" fillId="0" borderId="40" xfId="0" applyNumberFormat="1" applyFont="1" applyFill="1" applyBorder="1" applyAlignment="1">
      <alignment horizontal="right" wrapText="1"/>
    </xf>
    <xf numFmtId="175" fontId="45" fillId="0" borderId="49" xfId="0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/>
    </xf>
    <xf numFmtId="0" fontId="46" fillId="20" borderId="20" xfId="0" applyNumberFormat="1" applyFont="1" applyFill="1" applyBorder="1" applyAlignment="1" applyProtection="1">
      <alignment horizontal="center" vertical="center"/>
      <protection locked="0"/>
    </xf>
    <xf numFmtId="176" fontId="27" fillId="15" borderId="51" xfId="0" applyNumberFormat="1" applyFont="1" applyFill="1" applyBorder="1" applyAlignment="1" applyProtection="1">
      <alignment/>
      <protection locked="0"/>
    </xf>
    <xf numFmtId="176" fontId="27" fillId="3" borderId="52" xfId="0" applyNumberFormat="1" applyFont="1" applyFill="1" applyBorder="1" applyAlignment="1" applyProtection="1">
      <alignment/>
      <protection/>
    </xf>
    <xf numFmtId="176" fontId="27" fillId="22" borderId="52" xfId="0" applyNumberFormat="1" applyFont="1" applyFill="1" applyBorder="1" applyAlignment="1" applyProtection="1">
      <alignment/>
      <protection/>
    </xf>
    <xf numFmtId="176" fontId="28" fillId="0" borderId="53" xfId="0" applyNumberFormat="1" applyFont="1" applyBorder="1" applyAlignment="1" applyProtection="1">
      <alignment/>
      <protection/>
    </xf>
    <xf numFmtId="0" fontId="3" fillId="0" borderId="40" xfId="0" applyFont="1" applyBorder="1" applyAlignment="1">
      <alignment/>
    </xf>
    <xf numFmtId="0" fontId="44" fillId="0" borderId="40" xfId="0" applyFont="1" applyBorder="1" applyAlignment="1">
      <alignment/>
    </xf>
    <xf numFmtId="0" fontId="41" fillId="0" borderId="40" xfId="0" applyFont="1" applyBorder="1" applyAlignment="1">
      <alignment/>
    </xf>
    <xf numFmtId="0" fontId="43" fillId="0" borderId="40" xfId="0" applyFont="1" applyBorder="1" applyAlignment="1">
      <alignment/>
    </xf>
    <xf numFmtId="175" fontId="44" fillId="0" borderId="40" xfId="0" applyNumberFormat="1" applyFont="1" applyBorder="1" applyAlignment="1">
      <alignment/>
    </xf>
    <xf numFmtId="175" fontId="43" fillId="0" borderId="40" xfId="0" applyNumberFormat="1" applyFont="1" applyBorder="1" applyAlignment="1">
      <alignment/>
    </xf>
    <xf numFmtId="176" fontId="47" fillId="0" borderId="15" xfId="0" applyNumberFormat="1" applyFont="1" applyFill="1" applyBorder="1" applyAlignment="1" applyProtection="1">
      <alignment horizontal="right"/>
      <protection locked="0"/>
    </xf>
    <xf numFmtId="176" fontId="47" fillId="28" borderId="15" xfId="0" applyNumberFormat="1" applyFont="1" applyFill="1" applyBorder="1" applyAlignment="1" applyProtection="1">
      <alignment horizontal="right"/>
      <protection locked="0"/>
    </xf>
    <xf numFmtId="176" fontId="6" fillId="28" borderId="15" xfId="0" applyNumberFormat="1" applyFont="1" applyFill="1" applyBorder="1" applyAlignment="1" applyProtection="1">
      <alignment horizontal="right"/>
      <protection locked="0"/>
    </xf>
    <xf numFmtId="176" fontId="6" fillId="28" borderId="16" xfId="0" applyNumberFormat="1" applyFont="1" applyFill="1" applyBorder="1" applyAlignment="1" applyProtection="1">
      <alignment horizontal="right"/>
      <protection locked="0"/>
    </xf>
    <xf numFmtId="0" fontId="37" fillId="29" borderId="4" xfId="0" applyNumberFormat="1" applyFont="1" applyFill="1" applyBorder="1" applyAlignment="1">
      <alignment horizontal="left" wrapText="1"/>
    </xf>
    <xf numFmtId="2" fontId="37" fillId="29" borderId="4" xfId="0" applyNumberFormat="1" applyFont="1" applyFill="1" applyBorder="1" applyAlignment="1">
      <alignment horizontal="left" wrapText="1"/>
    </xf>
    <xf numFmtId="176" fontId="37" fillId="29" borderId="4" xfId="0" applyNumberFormat="1" applyFont="1" applyFill="1" applyBorder="1" applyAlignment="1">
      <alignment horizontal="right" wrapText="1"/>
    </xf>
    <xf numFmtId="0" fontId="6" fillId="29" borderId="14" xfId="0" applyNumberFormat="1" applyFont="1" applyFill="1" applyBorder="1" applyAlignment="1" applyProtection="1">
      <alignment horizontal="left" wrapText="1"/>
      <protection locked="0"/>
    </xf>
    <xf numFmtId="49" fontId="40" fillId="29" borderId="15" xfId="0" applyNumberFormat="1" applyFont="1" applyFill="1" applyBorder="1" applyAlignment="1" applyProtection="1">
      <alignment horizontal="left" wrapText="1"/>
      <protection locked="0"/>
    </xf>
    <xf numFmtId="49" fontId="6" fillId="29" borderId="15" xfId="0" applyNumberFormat="1" applyFont="1" applyFill="1" applyBorder="1" applyAlignment="1" applyProtection="1">
      <alignment/>
      <protection locked="0"/>
    </xf>
    <xf numFmtId="49" fontId="40" fillId="29" borderId="15" xfId="0" applyNumberFormat="1" applyFont="1" applyFill="1" applyBorder="1" applyAlignment="1" applyProtection="1">
      <alignment horizontal="center" wrapText="1"/>
      <protection locked="0"/>
    </xf>
    <xf numFmtId="176" fontId="6" fillId="29" borderId="15" xfId="0" applyNumberFormat="1" applyFont="1" applyFill="1" applyBorder="1" applyAlignment="1" applyProtection="1">
      <alignment horizontal="right"/>
      <protection/>
    </xf>
    <xf numFmtId="0" fontId="39" fillId="29" borderId="4" xfId="0" applyNumberFormat="1" applyFont="1" applyFill="1" applyBorder="1" applyAlignment="1">
      <alignment horizontal="left" wrapText="1"/>
    </xf>
    <xf numFmtId="176" fontId="39" fillId="29" borderId="4" xfId="0" applyNumberFormat="1" applyFont="1" applyFill="1" applyBorder="1" applyAlignment="1">
      <alignment horizontal="right" wrapText="1"/>
    </xf>
    <xf numFmtId="49" fontId="37" fillId="29" borderId="4" xfId="0" applyNumberFormat="1" applyFont="1" applyFill="1" applyBorder="1" applyAlignment="1">
      <alignment horizontal="left" wrapText="1"/>
    </xf>
    <xf numFmtId="49" fontId="38" fillId="29" borderId="38" xfId="0" applyNumberFormat="1" applyFont="1" applyFill="1" applyBorder="1" applyAlignment="1" applyProtection="1">
      <alignment horizontal="left" wrapText="1"/>
      <protection locked="0"/>
    </xf>
    <xf numFmtId="49" fontId="6" fillId="29" borderId="38" xfId="0" applyNumberFormat="1" applyFont="1" applyFill="1" applyBorder="1" applyAlignment="1" applyProtection="1">
      <alignment horizontal="left" wrapText="1"/>
      <protection locked="0"/>
    </xf>
    <xf numFmtId="49" fontId="6" fillId="29" borderId="38" xfId="0" applyNumberFormat="1" applyFont="1" applyFill="1" applyBorder="1" applyAlignment="1" applyProtection="1">
      <alignment/>
      <protection locked="0"/>
    </xf>
    <xf numFmtId="176" fontId="38" fillId="29" borderId="38" xfId="0" applyNumberFormat="1" applyFont="1" applyFill="1" applyBorder="1" applyAlignment="1" applyProtection="1">
      <alignment horizontal="right"/>
      <protection/>
    </xf>
    <xf numFmtId="176" fontId="38" fillId="29" borderId="54" xfId="0" applyNumberFormat="1" applyFont="1" applyFill="1" applyBorder="1" applyAlignment="1" applyProtection="1">
      <alignment horizontal="right"/>
      <protection/>
    </xf>
    <xf numFmtId="176" fontId="40" fillId="29" borderId="15" xfId="0" applyNumberFormat="1" applyFont="1" applyFill="1" applyBorder="1" applyAlignment="1" applyProtection="1">
      <alignment horizontal="right"/>
      <protection/>
    </xf>
    <xf numFmtId="176" fontId="40" fillId="29" borderId="16" xfId="0" applyNumberFormat="1" applyFont="1" applyFill="1" applyBorder="1" applyAlignment="1" applyProtection="1">
      <alignment horizontal="right"/>
      <protection/>
    </xf>
    <xf numFmtId="49" fontId="6" fillId="29" borderId="15" xfId="0" applyNumberFormat="1" applyFont="1" applyFill="1" applyBorder="1" applyAlignment="1" applyProtection="1">
      <alignment horizontal="left" wrapText="1"/>
      <protection locked="0"/>
    </xf>
    <xf numFmtId="176" fontId="6" fillId="29" borderId="16" xfId="0" applyNumberFormat="1" applyFont="1" applyFill="1" applyBorder="1" applyAlignment="1" applyProtection="1">
      <alignment horizontal="right"/>
      <protection/>
    </xf>
    <xf numFmtId="0" fontId="6" fillId="29" borderId="25" xfId="0" applyNumberFormat="1" applyFont="1" applyFill="1" applyBorder="1" applyAlignment="1" applyProtection="1">
      <alignment horizontal="left" wrapText="1"/>
      <protection locked="0"/>
    </xf>
    <xf numFmtId="0" fontId="38" fillId="0" borderId="40" xfId="60" applyNumberFormat="1" applyFont="1" applyBorder="1" applyAlignment="1">
      <alignment horizontal="center" vertical="center"/>
      <protection/>
    </xf>
    <xf numFmtId="0" fontId="38" fillId="0" borderId="41" xfId="60" applyFont="1" applyBorder="1" applyAlignment="1">
      <alignment horizontal="center" vertical="center"/>
      <protection/>
    </xf>
    <xf numFmtId="0" fontId="38" fillId="0" borderId="40" xfId="60" applyFont="1" applyBorder="1" applyAlignment="1">
      <alignment horizontal="center" vertical="center"/>
      <protection/>
    </xf>
    <xf numFmtId="0" fontId="43" fillId="7" borderId="27" xfId="0" applyNumberFormat="1" applyFont="1" applyFill="1" applyBorder="1" applyAlignment="1" applyProtection="1">
      <alignment horizontal="left" wrapText="1"/>
      <protection locked="0"/>
    </xf>
    <xf numFmtId="0" fontId="43" fillId="7" borderId="55" xfId="0" applyNumberFormat="1" applyFont="1" applyFill="1" applyBorder="1" applyAlignment="1" applyProtection="1">
      <alignment horizontal="left" wrapText="1"/>
      <protection locked="0"/>
    </xf>
    <xf numFmtId="0" fontId="43" fillId="7" borderId="56" xfId="0" applyNumberFormat="1" applyFont="1" applyFill="1" applyBorder="1" applyAlignment="1" applyProtection="1">
      <alignment horizontal="left" wrapText="1"/>
      <protection locked="0"/>
    </xf>
    <xf numFmtId="0" fontId="55" fillId="30" borderId="40" xfId="0" applyFont="1" applyFill="1" applyBorder="1" applyAlignment="1">
      <alignment vertical="top" wrapText="1"/>
    </xf>
    <xf numFmtId="0" fontId="3" fillId="30" borderId="40" xfId="0" applyFont="1" applyFill="1" applyBorder="1" applyAlignment="1">
      <alignment horizontal="center" wrapText="1"/>
    </xf>
    <xf numFmtId="49" fontId="3" fillId="30" borderId="40" xfId="64" applyNumberFormat="1" applyFont="1" applyFill="1" applyBorder="1" applyAlignment="1" applyProtection="1">
      <alignment horizontal="center"/>
      <protection/>
    </xf>
    <xf numFmtId="49" fontId="3" fillId="30" borderId="40" xfId="0" applyNumberFormat="1" applyFont="1" applyFill="1" applyBorder="1" applyAlignment="1">
      <alignment horizontal="center"/>
    </xf>
    <xf numFmtId="176" fontId="3" fillId="30" borderId="40" xfId="0" applyNumberFormat="1" applyFont="1" applyFill="1" applyBorder="1" applyAlignment="1" applyProtection="1">
      <alignment horizontal="right" wrapText="1"/>
      <protection/>
    </xf>
    <xf numFmtId="0" fontId="3" fillId="26" borderId="40" xfId="64" applyFont="1" applyFill="1" applyBorder="1" applyAlignment="1">
      <alignment vertical="top" wrapText="1"/>
    </xf>
    <xf numFmtId="49" fontId="3" fillId="26" borderId="40" xfId="63" applyNumberFormat="1" applyFont="1" applyFill="1" applyBorder="1" applyAlignment="1">
      <alignment horizontal="center"/>
      <protection/>
    </xf>
    <xf numFmtId="49" fontId="3" fillId="26" borderId="40" xfId="0" applyNumberFormat="1" applyFont="1" applyFill="1" applyBorder="1" applyAlignment="1">
      <alignment horizontal="center"/>
    </xf>
    <xf numFmtId="49" fontId="41" fillId="26" borderId="40" xfId="0" applyNumberFormat="1" applyFont="1" applyFill="1" applyBorder="1" applyAlignment="1">
      <alignment horizontal="center"/>
    </xf>
    <xf numFmtId="176" fontId="3" fillId="0" borderId="40" xfId="0" applyNumberFormat="1" applyFont="1" applyFill="1" applyBorder="1" applyAlignment="1" applyProtection="1">
      <alignment horizontal="right" wrapText="1"/>
      <protection/>
    </xf>
    <xf numFmtId="0" fontId="3" fillId="26" borderId="40" xfId="0" applyFont="1" applyFill="1" applyBorder="1" applyAlignment="1">
      <alignment vertical="top" wrapText="1"/>
    </xf>
    <xf numFmtId="0" fontId="3" fillId="26" borderId="40" xfId="0" applyFont="1" applyFill="1" applyBorder="1" applyAlignment="1">
      <alignment vertical="top"/>
    </xf>
    <xf numFmtId="0" fontId="47" fillId="31" borderId="40" xfId="0" applyNumberFormat="1" applyFont="1" applyFill="1" applyBorder="1" applyAlignment="1" applyProtection="1">
      <alignment horizontal="left" wrapText="1"/>
      <protection locked="0"/>
    </xf>
    <xf numFmtId="49" fontId="3" fillId="31" borderId="40" xfId="63" applyNumberFormat="1" applyFont="1" applyFill="1" applyBorder="1" applyAlignment="1">
      <alignment horizontal="center"/>
      <protection/>
    </xf>
    <xf numFmtId="49" fontId="3" fillId="31" borderId="40" xfId="0" applyNumberFormat="1" applyFont="1" applyFill="1" applyBorder="1" applyAlignment="1">
      <alignment horizontal="center"/>
    </xf>
    <xf numFmtId="0" fontId="41" fillId="31" borderId="40" xfId="0" applyNumberFormat="1" applyFont="1" applyFill="1" applyBorder="1" applyAlignment="1" applyProtection="1">
      <alignment horizontal="left" wrapText="1"/>
      <protection locked="0"/>
    </xf>
    <xf numFmtId="176" fontId="3" fillId="31" borderId="40" xfId="0" applyNumberFormat="1" applyFont="1" applyFill="1" applyBorder="1" applyAlignment="1" applyProtection="1">
      <alignment horizontal="right" wrapText="1"/>
      <protection/>
    </xf>
    <xf numFmtId="0" fontId="3" fillId="31" borderId="40" xfId="0" applyNumberFormat="1" applyFont="1" applyFill="1" applyBorder="1" applyAlignment="1" applyProtection="1">
      <alignment horizontal="left" wrapText="1"/>
      <protection locked="0"/>
    </xf>
    <xf numFmtId="0" fontId="3" fillId="31" borderId="40" xfId="0" applyNumberFormat="1" applyFont="1" applyFill="1" applyBorder="1" applyAlignment="1" applyProtection="1">
      <alignment horizontal="right" wrapText="1"/>
      <protection locked="0"/>
    </xf>
    <xf numFmtId="49" fontId="3" fillId="0" borderId="40" xfId="63" applyNumberFormat="1" applyFont="1" applyFill="1" applyBorder="1" applyAlignment="1">
      <alignment horizontal="center"/>
      <protection/>
    </xf>
    <xf numFmtId="49" fontId="3" fillId="0" borderId="40" xfId="0" applyNumberFormat="1" applyFont="1" applyFill="1" applyBorder="1" applyAlignment="1">
      <alignment horizontal="center"/>
    </xf>
    <xf numFmtId="49" fontId="41" fillId="26" borderId="40" xfId="63" applyNumberFormat="1" applyFont="1" applyFill="1" applyBorder="1" applyAlignment="1">
      <alignment horizontal="center"/>
      <protection/>
    </xf>
    <xf numFmtId="176" fontId="3" fillId="27" borderId="40" xfId="0" applyNumberFormat="1" applyFont="1" applyFill="1" applyBorder="1" applyAlignment="1" applyProtection="1">
      <alignment horizontal="right" wrapText="1"/>
      <protection/>
    </xf>
    <xf numFmtId="2" fontId="3" fillId="0" borderId="40" xfId="0" applyNumberFormat="1" applyFont="1" applyFill="1" applyBorder="1" applyAlignment="1">
      <alignment vertical="top" wrapText="1"/>
    </xf>
    <xf numFmtId="0" fontId="3" fillId="0" borderId="40" xfId="64" applyFont="1" applyBorder="1" applyAlignment="1">
      <alignment vertical="top" wrapText="1"/>
    </xf>
    <xf numFmtId="49" fontId="41" fillId="31" borderId="40" xfId="63" applyNumberFormat="1" applyFont="1" applyFill="1" applyBorder="1" applyAlignment="1">
      <alignment horizontal="center"/>
      <protection/>
    </xf>
    <xf numFmtId="0" fontId="3" fillId="31" borderId="40" xfId="0" applyNumberFormat="1" applyFont="1" applyFill="1" applyBorder="1" applyAlignment="1" applyProtection="1">
      <alignment horizontal="center" wrapText="1"/>
      <protection locked="0"/>
    </xf>
    <xf numFmtId="0" fontId="3" fillId="26" borderId="40" xfId="63" applyFont="1" applyFill="1" applyBorder="1" applyAlignment="1">
      <alignment horizontal="left" vertical="top" wrapText="1"/>
      <protection/>
    </xf>
    <xf numFmtId="0" fontId="47" fillId="0" borderId="40" xfId="0" applyNumberFormat="1" applyFont="1" applyFill="1" applyBorder="1" applyAlignment="1" applyProtection="1">
      <alignment horizontal="left" wrapText="1"/>
      <protection locked="0"/>
    </xf>
    <xf numFmtId="0" fontId="3" fillId="0" borderId="40" xfId="0" applyNumberFormat="1" applyFont="1" applyFill="1" applyBorder="1" applyAlignment="1" applyProtection="1">
      <alignment horizontal="left" wrapText="1"/>
      <protection locked="0"/>
    </xf>
    <xf numFmtId="49" fontId="3" fillId="0" borderId="40" xfId="0" applyNumberFormat="1" applyFont="1" applyFill="1" applyBorder="1" applyAlignment="1" applyProtection="1">
      <alignment/>
      <protection locked="0"/>
    </xf>
    <xf numFmtId="49" fontId="3" fillId="0" borderId="40" xfId="0" applyNumberFormat="1" applyFont="1" applyFill="1" applyBorder="1" applyAlignment="1" applyProtection="1">
      <alignment horizontal="left" wrapText="1"/>
      <protection locked="0"/>
    </xf>
    <xf numFmtId="49" fontId="3" fillId="31" borderId="40" xfId="0" applyNumberFormat="1" applyFont="1" applyFill="1" applyBorder="1" applyAlignment="1" applyProtection="1">
      <alignment/>
      <protection locked="0"/>
    </xf>
    <xf numFmtId="49" fontId="3" fillId="31" borderId="40" xfId="0" applyNumberFormat="1" applyFont="1" applyFill="1" applyBorder="1" applyAlignment="1" applyProtection="1">
      <alignment horizontal="left" wrapText="1"/>
      <protection locked="0"/>
    </xf>
    <xf numFmtId="0" fontId="41" fillId="0" borderId="40" xfId="0" applyNumberFormat="1" applyFont="1" applyFill="1" applyBorder="1" applyAlignment="1" applyProtection="1">
      <alignment horizontal="left" wrapText="1"/>
      <protection locked="0"/>
    </xf>
    <xf numFmtId="49" fontId="41" fillId="0" borderId="40" xfId="0" applyNumberFormat="1" applyFont="1" applyFill="1" applyBorder="1" applyAlignment="1" applyProtection="1">
      <alignment horizontal="left" wrapText="1"/>
      <protection locked="0"/>
    </xf>
    <xf numFmtId="176" fontId="41" fillId="0" borderId="40" xfId="0" applyNumberFormat="1" applyFont="1" applyFill="1" applyBorder="1" applyAlignment="1" applyProtection="1">
      <alignment horizontal="right" wrapText="1"/>
      <protection/>
    </xf>
    <xf numFmtId="49" fontId="41" fillId="31" borderId="40" xfId="0" applyNumberFormat="1" applyFont="1" applyFill="1" applyBorder="1" applyAlignment="1" applyProtection="1">
      <alignment horizontal="left" wrapText="1"/>
      <protection locked="0"/>
    </xf>
    <xf numFmtId="0" fontId="3" fillId="0" borderId="40" xfId="0" applyNumberFormat="1" applyFont="1" applyFill="1" applyBorder="1" applyAlignment="1" applyProtection="1">
      <alignment horizontal="center" wrapText="1"/>
      <protection locked="0"/>
    </xf>
    <xf numFmtId="49" fontId="3" fillId="0" borderId="40" xfId="0" applyNumberFormat="1" applyFont="1" applyFill="1" applyBorder="1" applyAlignment="1" applyProtection="1">
      <alignment horizontal="center" wrapText="1"/>
      <protection locked="0"/>
    </xf>
    <xf numFmtId="0" fontId="3" fillId="0" borderId="40" xfId="0" applyFont="1" applyFill="1" applyBorder="1" applyAlignment="1">
      <alignment vertical="top" wrapText="1"/>
    </xf>
    <xf numFmtId="0" fontId="47" fillId="32" borderId="40" xfId="0" applyNumberFormat="1" applyFont="1" applyFill="1" applyBorder="1" applyAlignment="1" applyProtection="1">
      <alignment horizontal="left" wrapText="1"/>
      <protection locked="0"/>
    </xf>
    <xf numFmtId="0" fontId="41" fillId="32" borderId="40" xfId="0" applyNumberFormat="1" applyFont="1" applyFill="1" applyBorder="1" applyAlignment="1" applyProtection="1">
      <alignment horizontal="left" wrapText="1"/>
      <protection locked="0"/>
    </xf>
    <xf numFmtId="176" fontId="3" fillId="32" borderId="40" xfId="0" applyNumberFormat="1" applyFont="1" applyFill="1" applyBorder="1" applyAlignment="1" applyProtection="1">
      <alignment horizontal="right" wrapText="1"/>
      <protection/>
    </xf>
    <xf numFmtId="49" fontId="3" fillId="32" borderId="40" xfId="0" applyNumberFormat="1" applyFont="1" applyFill="1" applyBorder="1" applyAlignment="1" applyProtection="1">
      <alignment horizontal="left" wrapText="1"/>
      <protection locked="0"/>
    </xf>
    <xf numFmtId="4" fontId="50" fillId="7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wrapText="1"/>
    </xf>
    <xf numFmtId="0" fontId="51" fillId="27" borderId="25" xfId="0" applyNumberFormat="1" applyFont="1" applyFill="1" applyBorder="1" applyAlignment="1" applyProtection="1">
      <alignment horizontal="left" wrapText="1"/>
      <protection locked="0"/>
    </xf>
    <xf numFmtId="0" fontId="47" fillId="27" borderId="14" xfId="0" applyNumberFormat="1" applyFont="1" applyFill="1" applyBorder="1" applyAlignment="1" applyProtection="1">
      <alignment horizontal="left" wrapText="1"/>
      <protection locked="0"/>
    </xf>
    <xf numFmtId="0" fontId="41" fillId="26" borderId="40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 applyProtection="1">
      <alignment horizontal="center" wrapText="1"/>
      <protection locked="0"/>
    </xf>
    <xf numFmtId="2" fontId="6" fillId="0" borderId="19" xfId="0" applyNumberFormat="1" applyFont="1" applyBorder="1" applyAlignment="1" applyProtection="1">
      <alignment horizontal="center" wrapText="1"/>
      <protection locked="0"/>
    </xf>
    <xf numFmtId="176" fontId="44" fillId="0" borderId="0" xfId="0" applyNumberFormat="1" applyFont="1" applyAlignment="1">
      <alignment/>
    </xf>
    <xf numFmtId="176" fontId="43" fillId="0" borderId="0" xfId="0" applyNumberFormat="1" applyFont="1" applyAlignment="1">
      <alignment/>
    </xf>
    <xf numFmtId="0" fontId="41" fillId="26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1" fillId="26" borderId="0" xfId="0" applyFont="1" applyFill="1" applyAlignment="1">
      <alignment horizontal="center" wrapText="1"/>
    </xf>
    <xf numFmtId="0" fontId="3" fillId="26" borderId="58" xfId="0" applyFont="1" applyFill="1" applyBorder="1" applyAlignment="1">
      <alignment horizontal="right"/>
    </xf>
    <xf numFmtId="0" fontId="41" fillId="26" borderId="59" xfId="0" applyFont="1" applyFill="1" applyBorder="1" applyAlignment="1">
      <alignment horizontal="center" vertical="center" wrapText="1"/>
    </xf>
    <xf numFmtId="0" fontId="41" fillId="26" borderId="60" xfId="0" applyFont="1" applyFill="1" applyBorder="1" applyAlignment="1">
      <alignment horizontal="center" vertical="center" wrapText="1"/>
    </xf>
    <xf numFmtId="0" fontId="41" fillId="26" borderId="61" xfId="0" applyFont="1" applyFill="1" applyBorder="1" applyAlignment="1">
      <alignment horizontal="center" vertical="center" wrapText="1"/>
    </xf>
    <xf numFmtId="0" fontId="41" fillId="26" borderId="4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wrapText="1"/>
    </xf>
    <xf numFmtId="0" fontId="38" fillId="24" borderId="0" xfId="0" applyNumberFormat="1" applyFont="1" applyFill="1" applyAlignment="1" applyProtection="1">
      <alignment horizontal="center" vertical="center" wrapText="1"/>
      <protection locked="0"/>
    </xf>
    <xf numFmtId="0" fontId="38" fillId="7" borderId="22" xfId="0" applyNumberFormat="1" applyFont="1" applyFill="1" applyBorder="1" applyAlignment="1" applyProtection="1">
      <alignment horizontal="center" vertical="center"/>
      <protection locked="0"/>
    </xf>
    <xf numFmtId="0" fontId="38" fillId="7" borderId="17" xfId="0" applyNumberFormat="1" applyFont="1" applyFill="1" applyBorder="1" applyAlignment="1" applyProtection="1">
      <alignment horizontal="center" vertical="center"/>
      <protection locked="0"/>
    </xf>
    <xf numFmtId="2" fontId="38" fillId="7" borderId="22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7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38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2" fontId="38" fillId="24" borderId="0" xfId="0" applyNumberFormat="1" applyFont="1" applyFill="1" applyAlignment="1" applyProtection="1">
      <alignment horizontal="center" vertical="center" wrapText="1"/>
      <protection locked="0"/>
    </xf>
    <xf numFmtId="0" fontId="38" fillId="7" borderId="28" xfId="0" applyNumberFormat="1" applyFont="1" applyFill="1" applyBorder="1" applyAlignment="1" applyProtection="1">
      <alignment horizontal="center" vertical="center"/>
      <protection locked="0"/>
    </xf>
    <xf numFmtId="0" fontId="38" fillId="7" borderId="19" xfId="0" applyNumberFormat="1" applyFont="1" applyFill="1" applyBorder="1" applyAlignment="1" applyProtection="1">
      <alignment horizontal="center" vertical="center"/>
      <protection locked="0"/>
    </xf>
    <xf numFmtId="0" fontId="38" fillId="7" borderId="62" xfId="0" applyNumberFormat="1" applyFont="1" applyFill="1" applyBorder="1" applyAlignment="1" applyProtection="1">
      <alignment horizontal="center" vertical="center"/>
      <protection locked="0"/>
    </xf>
    <xf numFmtId="0" fontId="38" fillId="7" borderId="63" xfId="0" applyNumberFormat="1" applyFont="1" applyFill="1" applyBorder="1" applyAlignment="1" applyProtection="1">
      <alignment horizontal="center" vertical="center"/>
      <protection locked="0"/>
    </xf>
    <xf numFmtId="0" fontId="38" fillId="7" borderId="27" xfId="0" applyNumberFormat="1" applyFont="1" applyFill="1" applyBorder="1" applyAlignment="1" applyProtection="1">
      <alignment horizontal="center" vertical="center"/>
      <protection locked="0"/>
    </xf>
    <xf numFmtId="0" fontId="38" fillId="7" borderId="64" xfId="0" applyNumberFormat="1" applyFont="1" applyFill="1" applyBorder="1" applyAlignment="1" applyProtection="1">
      <alignment horizontal="center" vertical="center"/>
      <protection locked="0"/>
    </xf>
    <xf numFmtId="0" fontId="38" fillId="7" borderId="65" xfId="0" applyNumberFormat="1" applyFont="1" applyFill="1" applyBorder="1" applyAlignment="1" applyProtection="1">
      <alignment horizontal="center" vertical="center"/>
      <protection locked="0"/>
    </xf>
    <xf numFmtId="0" fontId="38" fillId="7" borderId="66" xfId="0" applyNumberFormat="1" applyFont="1" applyFill="1" applyBorder="1" applyAlignment="1" applyProtection="1">
      <alignment horizontal="center" vertical="center"/>
      <protection locked="0"/>
    </xf>
    <xf numFmtId="2" fontId="38" fillId="7" borderId="34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7" borderId="35" xfId="0" applyNumberFormat="1" applyFont="1" applyFill="1" applyBorder="1" applyAlignment="1" applyProtection="1">
      <alignment horizontal="center" vertical="center" wrapText="1" shrinkToFit="1"/>
      <protection locked="0"/>
    </xf>
    <xf numFmtId="2" fontId="49" fillId="7" borderId="33" xfId="0" applyNumberFormat="1" applyFont="1" applyFill="1" applyBorder="1" applyAlignment="1" applyProtection="1">
      <alignment horizontal="center" vertical="center" wrapText="1" shrinkToFit="1"/>
      <protection locked="0"/>
    </xf>
    <xf numFmtId="2" fontId="49" fillId="7" borderId="34" xfId="0" applyNumberFormat="1" applyFont="1" applyFill="1" applyBorder="1" applyAlignment="1" applyProtection="1">
      <alignment horizontal="center" vertical="center" wrapText="1" shrinkToFit="1"/>
      <protection locked="0"/>
    </xf>
    <xf numFmtId="2" fontId="49" fillId="7" borderId="35" xfId="0" applyNumberFormat="1" applyFont="1" applyFill="1" applyBorder="1" applyAlignment="1" applyProtection="1">
      <alignment horizontal="center" vertical="center" wrapText="1" shrinkToFit="1"/>
      <protection locked="0"/>
    </xf>
    <xf numFmtId="2" fontId="48" fillId="7" borderId="62" xfId="0" applyNumberFormat="1" applyFont="1" applyFill="1" applyBorder="1" applyAlignment="1" applyProtection="1">
      <alignment horizontal="center" vertical="center" wrapText="1"/>
      <protection locked="0"/>
    </xf>
    <xf numFmtId="2" fontId="48" fillId="7" borderId="63" xfId="0" applyNumberFormat="1" applyFont="1" applyFill="1" applyBorder="1" applyAlignment="1" applyProtection="1">
      <alignment horizontal="center" vertical="center" wrapText="1"/>
      <protection locked="0"/>
    </xf>
    <xf numFmtId="0" fontId="48" fillId="7" borderId="27" xfId="0" applyNumberFormat="1" applyFont="1" applyFill="1" applyBorder="1" applyAlignment="1" applyProtection="1">
      <alignment horizontal="center" vertical="center"/>
      <protection locked="0"/>
    </xf>
    <xf numFmtId="0" fontId="48" fillId="7" borderId="28" xfId="0" applyNumberFormat="1" applyFont="1" applyFill="1" applyBorder="1" applyAlignment="1" applyProtection="1">
      <alignment horizontal="center" vertical="center"/>
      <protection locked="0"/>
    </xf>
    <xf numFmtId="0" fontId="48" fillId="7" borderId="64" xfId="0" applyNumberFormat="1" applyFont="1" applyFill="1" applyBorder="1" applyAlignment="1" applyProtection="1">
      <alignment horizontal="center" vertical="center"/>
      <protection locked="0"/>
    </xf>
    <xf numFmtId="0" fontId="48" fillId="7" borderId="65" xfId="0" applyNumberFormat="1" applyFont="1" applyFill="1" applyBorder="1" applyAlignment="1" applyProtection="1">
      <alignment horizontal="center" vertical="center"/>
      <protection locked="0"/>
    </xf>
    <xf numFmtId="0" fontId="48" fillId="7" borderId="19" xfId="0" applyNumberFormat="1" applyFont="1" applyFill="1" applyBorder="1" applyAlignment="1" applyProtection="1">
      <alignment horizontal="center" vertical="center"/>
      <protection locked="0"/>
    </xf>
    <xf numFmtId="0" fontId="48" fillId="7" borderId="66" xfId="0" applyNumberFormat="1" applyFont="1" applyFill="1" applyBorder="1" applyAlignment="1" applyProtection="1">
      <alignment horizontal="center" vertical="center"/>
      <protection locked="0"/>
    </xf>
    <xf numFmtId="0" fontId="48" fillId="7" borderId="62" xfId="0" applyNumberFormat="1" applyFont="1" applyFill="1" applyBorder="1" applyAlignment="1" applyProtection="1">
      <alignment horizontal="center" vertical="center"/>
      <protection locked="0"/>
    </xf>
    <xf numFmtId="0" fontId="48" fillId="7" borderId="63" xfId="0" applyNumberFormat="1" applyFont="1" applyFill="1" applyBorder="1" applyAlignment="1" applyProtection="1">
      <alignment horizontal="center" vertical="center"/>
      <protection locked="0"/>
    </xf>
    <xf numFmtId="2" fontId="48" fillId="7" borderId="27" xfId="0" applyNumberFormat="1" applyFont="1" applyFill="1" applyBorder="1" applyAlignment="1" applyProtection="1">
      <alignment horizontal="center" vertical="center"/>
      <protection locked="0"/>
    </xf>
    <xf numFmtId="2" fontId="48" fillId="7" borderId="65" xfId="0" applyNumberFormat="1" applyFont="1" applyFill="1" applyBorder="1" applyAlignment="1" applyProtection="1">
      <alignment horizontal="center" vertical="center"/>
      <protection locked="0"/>
    </xf>
    <xf numFmtId="2" fontId="48" fillId="7" borderId="62" xfId="0" applyNumberFormat="1" applyFont="1" applyFill="1" applyBorder="1" applyAlignment="1" applyProtection="1">
      <alignment horizontal="center" vertical="center"/>
      <protection locked="0"/>
    </xf>
    <xf numFmtId="2" fontId="48" fillId="7" borderId="6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2" fontId="41" fillId="0" borderId="19" xfId="0" applyNumberFormat="1" applyFont="1" applyBorder="1" applyAlignment="1" applyProtection="1">
      <alignment horizontal="center" vertical="top" wrapText="1"/>
      <protection locked="0"/>
    </xf>
    <xf numFmtId="0" fontId="38" fillId="0" borderId="26" xfId="0" applyFont="1" applyFill="1" applyBorder="1" applyAlignment="1" applyProtection="1">
      <alignment horizontal="center" vertical="center"/>
      <protection locked="0"/>
    </xf>
    <xf numFmtId="0" fontId="38" fillId="0" borderId="67" xfId="0" applyFont="1" applyFill="1" applyBorder="1" applyAlignment="1" applyProtection="1">
      <alignment horizontal="center" vertical="center"/>
      <protection locked="0"/>
    </xf>
    <xf numFmtId="0" fontId="38" fillId="0" borderId="68" xfId="0" applyFont="1" applyFill="1" applyBorder="1" applyAlignment="1" applyProtection="1">
      <alignment horizontal="center" vertical="center" wrapText="1" shrinkToFit="1"/>
      <protection locked="0"/>
    </xf>
    <xf numFmtId="0" fontId="38" fillId="0" borderId="69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27" fillId="0" borderId="40" xfId="60" applyFont="1" applyBorder="1" applyAlignment="1">
      <alignment horizontal="left" wrapText="1"/>
      <protection/>
    </xf>
    <xf numFmtId="0" fontId="28" fillId="0" borderId="40" xfId="60" applyFont="1" applyFill="1" applyBorder="1" applyAlignment="1">
      <alignment wrapText="1"/>
      <protection/>
    </xf>
    <xf numFmtId="0" fontId="28" fillId="0" borderId="41" xfId="60" applyFont="1" applyBorder="1" applyAlignment="1">
      <alignment horizontal="left" vertical="justify" wrapText="1"/>
      <protection/>
    </xf>
    <xf numFmtId="0" fontId="28" fillId="0" borderId="70" xfId="60" applyFont="1" applyBorder="1" applyAlignment="1">
      <alignment horizontal="left" vertical="justify" wrapText="1"/>
      <protection/>
    </xf>
    <xf numFmtId="0" fontId="28" fillId="0" borderId="71" xfId="60" applyFont="1" applyBorder="1" applyAlignment="1">
      <alignment horizontal="left" vertical="justify" wrapText="1"/>
      <protection/>
    </xf>
    <xf numFmtId="0" fontId="3" fillId="0" borderId="0" xfId="60" applyFont="1" applyAlignment="1">
      <alignment wrapText="1"/>
      <protection/>
    </xf>
    <xf numFmtId="0" fontId="41" fillId="0" borderId="0" xfId="60" applyFont="1" applyBorder="1" applyAlignment="1">
      <alignment horizontal="center" vertical="top" wrapText="1"/>
      <protection/>
    </xf>
    <xf numFmtId="0" fontId="27" fillId="0" borderId="40" xfId="60" applyFont="1" applyBorder="1" applyAlignment="1">
      <alignment horizontal="center" wrapText="1"/>
      <protection/>
    </xf>
    <xf numFmtId="0" fontId="27" fillId="0" borderId="40" xfId="60" applyFont="1" applyBorder="1" applyAlignment="1">
      <alignment horizontal="center" vertical="center"/>
      <protection/>
    </xf>
    <xf numFmtId="0" fontId="27" fillId="0" borderId="4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left" vertical="top" wrapText="1"/>
      <protection/>
    </xf>
  </cellXfs>
  <cellStyles count="66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reports-dohod-NC" xfId="63"/>
    <cellStyle name="Обычный_tmp305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Лист1" xfId="73"/>
    <cellStyle name="Тысячи_Лист1" xfId="74"/>
    <cellStyle name="Comma" xfId="75"/>
    <cellStyle name="Comma [0]" xfId="76"/>
    <cellStyle name="Финансовый 2" xfId="77"/>
    <cellStyle name="Финансовый 3" xfId="78"/>
    <cellStyle name="Хороший" xfId="79"/>
  </cellStyles>
  <dxfs count="43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22%20&#1056;&#1099;&#1073;&#1082;&#1080;&#1085;&#1086;\&#1041;&#1102;&#1076;&#1078;&#1077;&#1090;%202023\&#1080;&#1079;&#1084;&#1077;&#1085;&#1077;&#1085;&#1080;&#1103;%20&#1074;%20&#1073;&#1102;&#1076;&#1078;&#1077;&#1090;\17.04.23&#1048;&#1079;&#1084;&#1077;&#1085;&#1077;&#1085;&#1080;&#1103;%20&#1074;%20&#1073;&#1102;&#1076;&#1078;&#1077;&#1090;&#1077;%202023%20&#1056;&#1099;&#1073;&#1082;&#1080;&#1085;&#108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9">
          <cell r="K99">
            <v>0</v>
          </cell>
          <cell r="L9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</sheetNames>
    <sheetDataSet>
      <sheetData sheetId="1">
        <row r="103">
          <cell r="K103">
            <v>7.7</v>
          </cell>
          <cell r="L103">
            <v>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PageLayoutView="0" workbookViewId="0" topLeftCell="A37">
      <selection activeCell="B5" sqref="B5:B6"/>
    </sheetView>
  </sheetViews>
  <sheetFormatPr defaultColWidth="9.00390625" defaultRowHeight="12.75"/>
  <cols>
    <col min="1" max="1" width="28.75390625" style="212" customWidth="1"/>
    <col min="2" max="2" width="97.75390625" style="212" customWidth="1"/>
    <col min="3" max="3" width="14.375" style="212" customWidth="1"/>
    <col min="4" max="4" width="14.375" style="173" customWidth="1"/>
    <col min="5" max="5" width="17.875" style="173" customWidth="1"/>
    <col min="6" max="6" width="22.875" style="172" customWidth="1"/>
    <col min="7" max="9" width="18.625" style="173" customWidth="1"/>
    <col min="10" max="10" width="14.375" style="173" bestFit="1" customWidth="1"/>
    <col min="11" max="16384" width="9.125" style="173" customWidth="1"/>
  </cols>
  <sheetData>
    <row r="1" ht="15.75">
      <c r="C1" s="212" t="s">
        <v>364</v>
      </c>
    </row>
    <row r="2" spans="1:5" ht="152.25" customHeight="1" thickBot="1">
      <c r="A2" s="171"/>
      <c r="B2" s="171"/>
      <c r="C2" s="310" t="s">
        <v>363</v>
      </c>
      <c r="D2" s="310"/>
      <c r="E2" s="310"/>
    </row>
    <row r="3" spans="1:9" ht="74.25" customHeight="1" thickBot="1">
      <c r="A3" s="311" t="s">
        <v>365</v>
      </c>
      <c r="B3" s="311"/>
      <c r="C3" s="311"/>
      <c r="D3" s="311"/>
      <c r="E3" s="311"/>
      <c r="G3" s="213">
        <v>2024</v>
      </c>
      <c r="H3" s="213">
        <v>2025</v>
      </c>
      <c r="I3" s="213">
        <v>2026</v>
      </c>
    </row>
    <row r="4" spans="1:9" ht="53.25" customHeight="1">
      <c r="A4" s="174"/>
      <c r="B4" s="174"/>
      <c r="C4" s="312" t="s">
        <v>263</v>
      </c>
      <c r="D4" s="312"/>
      <c r="E4" s="312"/>
      <c r="G4" s="214">
        <f>C9</f>
        <v>771.6</v>
      </c>
      <c r="H4" s="214">
        <f>D9</f>
        <v>798.9</v>
      </c>
      <c r="I4" s="214">
        <f>E9</f>
        <v>817.2</v>
      </c>
    </row>
    <row r="5" spans="1:9" ht="18" customHeight="1">
      <c r="A5" s="313" t="s">
        <v>264</v>
      </c>
      <c r="B5" s="315" t="s">
        <v>265</v>
      </c>
      <c r="C5" s="309" t="s">
        <v>266</v>
      </c>
      <c r="D5" s="309"/>
      <c r="E5" s="309"/>
      <c r="G5" s="215">
        <f>C8</f>
        <v>2592.164</v>
      </c>
      <c r="H5" s="215">
        <f>D8</f>
        <v>1888.5639999999999</v>
      </c>
      <c r="I5" s="215">
        <f>E8</f>
        <v>2011.5</v>
      </c>
    </row>
    <row r="6" spans="1:9" ht="16.5">
      <c r="A6" s="314"/>
      <c r="B6" s="316"/>
      <c r="C6" s="304" t="s">
        <v>258</v>
      </c>
      <c r="D6" s="304" t="s">
        <v>262</v>
      </c>
      <c r="E6" s="304" t="s">
        <v>358</v>
      </c>
      <c r="G6" s="216">
        <f>прил2!J8</f>
        <v>2592.164</v>
      </c>
      <c r="H6" s="216">
        <f>прил2!K8</f>
        <v>1888.534</v>
      </c>
      <c r="I6" s="216">
        <f>прил2!L8</f>
        <v>2011.504</v>
      </c>
    </row>
    <row r="7" spans="1:9" ht="17.25" thickBot="1">
      <c r="A7" s="175">
        <v>1</v>
      </c>
      <c r="B7" s="175">
        <v>2</v>
      </c>
      <c r="C7" s="176">
        <v>3</v>
      </c>
      <c r="D7" s="176">
        <v>4</v>
      </c>
      <c r="E7" s="177">
        <v>5</v>
      </c>
      <c r="G7" s="217">
        <f>G5-G6</f>
        <v>0</v>
      </c>
      <c r="H7" s="217">
        <f>H5-H6</f>
        <v>0.02999999999974534</v>
      </c>
      <c r="I7" s="217">
        <f>I5-I6</f>
        <v>-0.0039999999999054126</v>
      </c>
    </row>
    <row r="8" spans="1:5" ht="15.75">
      <c r="A8" s="178"/>
      <c r="B8" s="179" t="s">
        <v>267</v>
      </c>
      <c r="C8" s="180">
        <f>SUM(C9+C22)</f>
        <v>2592.164</v>
      </c>
      <c r="D8" s="180">
        <f>SUM(D9+D22)</f>
        <v>1888.5639999999999</v>
      </c>
      <c r="E8" s="181">
        <f>SUM(E9+E22)</f>
        <v>2011.5</v>
      </c>
    </row>
    <row r="9" spans="1:5" ht="15.75">
      <c r="A9" s="182" t="s">
        <v>268</v>
      </c>
      <c r="B9" s="179" t="s">
        <v>269</v>
      </c>
      <c r="C9" s="183">
        <f>SUM(C10+C13+C15+C17+C20)</f>
        <v>771.6</v>
      </c>
      <c r="D9" s="183">
        <f>SUM(D10+D13+D15+D17+D20)</f>
        <v>798.9</v>
      </c>
      <c r="E9" s="183">
        <f>SUM(E10+E13+E15+E17+E20)</f>
        <v>817.2</v>
      </c>
    </row>
    <row r="10" spans="1:5" ht="13.5" customHeight="1">
      <c r="A10" s="182" t="s">
        <v>270</v>
      </c>
      <c r="B10" s="179" t="s">
        <v>271</v>
      </c>
      <c r="C10" s="183">
        <f aca="true" t="shared" si="0" ref="C10:E11">SUM(C11)</f>
        <v>163</v>
      </c>
      <c r="D10" s="183">
        <f t="shared" si="0"/>
        <v>180</v>
      </c>
      <c r="E10" s="184">
        <f t="shared" si="0"/>
        <v>192</v>
      </c>
    </row>
    <row r="11" spans="1:5" ht="18" customHeight="1" thickBot="1">
      <c r="A11" s="182" t="s">
        <v>272</v>
      </c>
      <c r="B11" s="179" t="s">
        <v>273</v>
      </c>
      <c r="C11" s="185">
        <f t="shared" si="0"/>
        <v>163</v>
      </c>
      <c r="D11" s="185">
        <f t="shared" si="0"/>
        <v>180</v>
      </c>
      <c r="E11" s="186">
        <f t="shared" si="0"/>
        <v>192</v>
      </c>
    </row>
    <row r="12" spans="1:5" ht="47.25">
      <c r="A12" s="187" t="s">
        <v>274</v>
      </c>
      <c r="B12" s="188" t="s">
        <v>275</v>
      </c>
      <c r="C12" s="189">
        <v>163</v>
      </c>
      <c r="D12" s="190">
        <v>180</v>
      </c>
      <c r="E12" s="191">
        <v>192</v>
      </c>
    </row>
    <row r="13" spans="1:5" ht="15.75">
      <c r="A13" s="182" t="s">
        <v>276</v>
      </c>
      <c r="B13" s="179" t="s">
        <v>277</v>
      </c>
      <c r="C13" s="183">
        <f>SUM(C14)</f>
        <v>0</v>
      </c>
      <c r="D13" s="183">
        <f>SUM(D14)</f>
        <v>0</v>
      </c>
      <c r="E13" s="184">
        <f>SUM(E14)</f>
        <v>0</v>
      </c>
    </row>
    <row r="14" spans="1:5" ht="15.75">
      <c r="A14" s="187" t="s">
        <v>278</v>
      </c>
      <c r="B14" s="188" t="s">
        <v>279</v>
      </c>
      <c r="C14" s="192">
        <v>0</v>
      </c>
      <c r="D14" s="192">
        <v>0</v>
      </c>
      <c r="E14" s="193">
        <v>0</v>
      </c>
    </row>
    <row r="15" spans="1:5" ht="15.75">
      <c r="A15" s="182" t="s">
        <v>280</v>
      </c>
      <c r="B15" s="179" t="s">
        <v>281</v>
      </c>
      <c r="C15" s="183">
        <f>C16</f>
        <v>81</v>
      </c>
      <c r="D15" s="183">
        <f>D16</f>
        <v>81</v>
      </c>
      <c r="E15" s="183">
        <f>E16</f>
        <v>85</v>
      </c>
    </row>
    <row r="16" spans="1:5" ht="30" customHeight="1">
      <c r="A16" s="187" t="s">
        <v>282</v>
      </c>
      <c r="B16" s="194" t="s">
        <v>283</v>
      </c>
      <c r="C16" s="192">
        <v>81</v>
      </c>
      <c r="D16" s="195">
        <v>81</v>
      </c>
      <c r="E16" s="196">
        <v>85</v>
      </c>
    </row>
    <row r="17" spans="1:5" ht="21" customHeight="1">
      <c r="A17" s="182" t="s">
        <v>284</v>
      </c>
      <c r="B17" s="197" t="s">
        <v>285</v>
      </c>
      <c r="C17" s="183">
        <f>SUM(C18+C19)</f>
        <v>508</v>
      </c>
      <c r="D17" s="183">
        <f>SUM(D18+D19)</f>
        <v>517.5</v>
      </c>
      <c r="E17" s="184">
        <f>SUM(E18+E19)</f>
        <v>519</v>
      </c>
    </row>
    <row r="18" spans="1:7" ht="30" customHeight="1">
      <c r="A18" s="187" t="s">
        <v>286</v>
      </c>
      <c r="B18" s="194" t="s">
        <v>287</v>
      </c>
      <c r="C18" s="192">
        <v>203</v>
      </c>
      <c r="D18" s="195">
        <v>200</v>
      </c>
      <c r="E18" s="196">
        <v>211</v>
      </c>
      <c r="F18" s="308"/>
      <c r="G18" s="307"/>
    </row>
    <row r="19" spans="1:6" s="199" customFormat="1" ht="30" customHeight="1">
      <c r="A19" s="187" t="s">
        <v>288</v>
      </c>
      <c r="B19" s="194" t="s">
        <v>289</v>
      </c>
      <c r="C19" s="192">
        <v>305</v>
      </c>
      <c r="D19" s="195">
        <v>317.5</v>
      </c>
      <c r="E19" s="196">
        <v>308</v>
      </c>
      <c r="F19" s="198"/>
    </row>
    <row r="20" spans="1:6" s="199" customFormat="1" ht="30" customHeight="1">
      <c r="A20" s="182" t="s">
        <v>290</v>
      </c>
      <c r="B20" s="197" t="s">
        <v>291</v>
      </c>
      <c r="C20" s="183">
        <f>C21</f>
        <v>19.6</v>
      </c>
      <c r="D20" s="183">
        <f>D21</f>
        <v>20.4</v>
      </c>
      <c r="E20" s="183">
        <f>E21</f>
        <v>21.2</v>
      </c>
      <c r="F20" s="198"/>
    </row>
    <row r="21" spans="1:5" ht="30" customHeight="1">
      <c r="A21" s="187" t="s">
        <v>292</v>
      </c>
      <c r="B21" s="194" t="s">
        <v>293</v>
      </c>
      <c r="C21" s="192">
        <v>19.6</v>
      </c>
      <c r="D21" s="195">
        <v>20.4</v>
      </c>
      <c r="E21" s="196">
        <v>21.2</v>
      </c>
    </row>
    <row r="22" spans="1:5" ht="31.5">
      <c r="A22" s="200" t="s">
        <v>294</v>
      </c>
      <c r="B22" s="201" t="s">
        <v>295</v>
      </c>
      <c r="C22" s="183">
        <f>SUM(C28+C31+C23+C26+C35)</f>
        <v>1820.564</v>
      </c>
      <c r="D22" s="183">
        <f>SUM(D28+D31+D23)</f>
        <v>1089.664</v>
      </c>
      <c r="E22" s="183">
        <f>SUM(E28+E31+E23)</f>
        <v>1194.3</v>
      </c>
    </row>
    <row r="23" spans="1:5" ht="15.75">
      <c r="A23" s="182" t="s">
        <v>296</v>
      </c>
      <c r="B23" s="179" t="s">
        <v>297</v>
      </c>
      <c r="C23" s="183">
        <f>C24+C25</f>
        <v>1313.6000000000001</v>
      </c>
      <c r="D23" s="183">
        <f>D24+D25</f>
        <v>618.8</v>
      </c>
      <c r="E23" s="183">
        <f>E24+E25</f>
        <v>709.3</v>
      </c>
    </row>
    <row r="24" spans="1:5" ht="15.75">
      <c r="A24" s="187" t="s">
        <v>298</v>
      </c>
      <c r="B24" s="202" t="s">
        <v>49</v>
      </c>
      <c r="C24" s="203">
        <f>822.6+8.2</f>
        <v>830.8000000000001</v>
      </c>
      <c r="D24" s="203">
        <v>5.3</v>
      </c>
      <c r="E24" s="203">
        <v>7</v>
      </c>
    </row>
    <row r="25" spans="1:5" ht="31.5">
      <c r="A25" s="187" t="s">
        <v>299</v>
      </c>
      <c r="B25" s="204" t="s">
        <v>300</v>
      </c>
      <c r="C25" s="205">
        <v>482.8</v>
      </c>
      <c r="D25" s="203">
        <v>613.5</v>
      </c>
      <c r="E25" s="203">
        <v>702.3</v>
      </c>
    </row>
    <row r="26" spans="1:5" ht="31.5">
      <c r="A26" s="182" t="s">
        <v>301</v>
      </c>
      <c r="B26" s="206" t="s">
        <v>226</v>
      </c>
      <c r="C26" s="183">
        <f>C27</f>
        <v>50</v>
      </c>
      <c r="D26" s="183">
        <f>D27</f>
        <v>0</v>
      </c>
      <c r="E26" s="183">
        <f>E27</f>
        <v>0</v>
      </c>
    </row>
    <row r="27" spans="1:5" ht="15.75">
      <c r="A27" s="187" t="s">
        <v>302</v>
      </c>
      <c r="B27" s="202" t="s">
        <v>47</v>
      </c>
      <c r="C27" s="203">
        <v>50</v>
      </c>
      <c r="D27" s="203">
        <v>0</v>
      </c>
      <c r="E27" s="203">
        <v>0</v>
      </c>
    </row>
    <row r="28" spans="1:5" ht="15.75">
      <c r="A28" s="182" t="s">
        <v>303</v>
      </c>
      <c r="B28" s="206" t="s">
        <v>304</v>
      </c>
      <c r="C28" s="183">
        <f>SUM(C29+C30)</f>
        <v>132.8</v>
      </c>
      <c r="D28" s="183">
        <f>SUM(D29+D30)</f>
        <v>146.7</v>
      </c>
      <c r="E28" s="184">
        <f>SUM(E29+E30)</f>
        <v>160.8</v>
      </c>
    </row>
    <row r="29" spans="1:5" ht="78.75">
      <c r="A29" s="187" t="s">
        <v>305</v>
      </c>
      <c r="B29" s="207" t="s">
        <v>306</v>
      </c>
      <c r="C29" s="203">
        <v>0.9</v>
      </c>
      <c r="D29" s="203">
        <v>1</v>
      </c>
      <c r="E29" s="205">
        <v>1</v>
      </c>
    </row>
    <row r="30" spans="1:5" ht="31.5">
      <c r="A30" s="187" t="s">
        <v>307</v>
      </c>
      <c r="B30" s="188" t="s">
        <v>46</v>
      </c>
      <c r="C30" s="208">
        <v>131.9</v>
      </c>
      <c r="D30" s="208">
        <v>145.7</v>
      </c>
      <c r="E30" s="208">
        <v>159.8</v>
      </c>
    </row>
    <row r="31" spans="1:5" ht="52.5" customHeight="1">
      <c r="A31" s="182" t="s">
        <v>308</v>
      </c>
      <c r="B31" s="179" t="s">
        <v>52</v>
      </c>
      <c r="C31" s="180">
        <f>SUM(C32)</f>
        <v>324.164</v>
      </c>
      <c r="D31" s="180">
        <f>SUM(D32)</f>
        <v>324.164</v>
      </c>
      <c r="E31" s="181">
        <f>SUM(E32)</f>
        <v>324.2</v>
      </c>
    </row>
    <row r="32" spans="1:5" ht="47.25">
      <c r="A32" s="187" t="s">
        <v>309</v>
      </c>
      <c r="B32" s="202" t="s">
        <v>48</v>
      </c>
      <c r="C32" s="209">
        <f>37.732*2+248.7</f>
        <v>324.164</v>
      </c>
      <c r="D32" s="210">
        <f>37.732+37.732+248.7</f>
        <v>324.164</v>
      </c>
      <c r="E32" s="211">
        <v>324.2</v>
      </c>
    </row>
    <row r="33" ht="18.75" customHeight="1" hidden="1"/>
    <row r="34" ht="18.75" customHeight="1" hidden="1"/>
    <row r="35" spans="1:5" ht="15.75">
      <c r="A35" s="220" t="s">
        <v>312</v>
      </c>
      <c r="B35" s="220" t="s">
        <v>311</v>
      </c>
      <c r="C35" s="223">
        <f>C36</f>
        <v>0</v>
      </c>
      <c r="D35" s="221"/>
      <c r="E35" s="221"/>
    </row>
    <row r="36" spans="1:5" ht="15.75">
      <c r="A36" s="218" t="s">
        <v>313</v>
      </c>
      <c r="B36" s="218" t="s">
        <v>310</v>
      </c>
      <c r="C36" s="222"/>
      <c r="D36" s="219"/>
      <c r="E36" s="219"/>
    </row>
  </sheetData>
  <sheetProtection formatCells="0" formatColumns="0" formatRows="0" sort="0" autoFilter="0"/>
  <autoFilter ref="A11:J37"/>
  <mergeCells count="6">
    <mergeCell ref="C5:E5"/>
    <mergeCell ref="C2:E2"/>
    <mergeCell ref="A3:E3"/>
    <mergeCell ref="C4:E4"/>
    <mergeCell ref="A5:A6"/>
    <mergeCell ref="B5:B6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5"/>
  <sheetViews>
    <sheetView zoomScale="90" zoomScaleNormal="90" zoomScalePageLayoutView="0" workbookViewId="0" topLeftCell="A205">
      <selection activeCell="A4" sqref="A4:L4"/>
    </sheetView>
  </sheetViews>
  <sheetFormatPr defaultColWidth="9.00390625" defaultRowHeight="12.75"/>
  <cols>
    <col min="1" max="1" width="68.125" style="10" customWidth="1"/>
    <col min="2" max="2" width="5.75390625" style="13" customWidth="1"/>
    <col min="3" max="3" width="4.375" style="10" bestFit="1" customWidth="1"/>
    <col min="4" max="4" width="4.625" style="10" bestFit="1" customWidth="1"/>
    <col min="5" max="5" width="3.25390625" style="10" customWidth="1"/>
    <col min="6" max="6" width="2.125" style="10" bestFit="1" customWidth="1"/>
    <col min="7" max="7" width="3.25390625" style="10" bestFit="1" customWidth="1"/>
    <col min="8" max="8" width="7.00390625" style="10" customWidth="1"/>
    <col min="9" max="9" width="7.25390625" style="10" customWidth="1"/>
    <col min="10" max="11" width="14.375" style="11" customWidth="1"/>
    <col min="12" max="12" width="12.00390625" style="11" customWidth="1"/>
    <col min="13" max="16384" width="9.125" style="12" customWidth="1"/>
  </cols>
  <sheetData>
    <row r="1" spans="1:12" ht="15">
      <c r="A1" s="106"/>
      <c r="B1" s="107"/>
      <c r="C1" s="106"/>
      <c r="D1" s="106"/>
      <c r="E1" s="106"/>
      <c r="F1" s="106"/>
      <c r="G1" s="106"/>
      <c r="H1" s="105" t="s">
        <v>221</v>
      </c>
      <c r="I1" s="106"/>
      <c r="J1" s="108"/>
      <c r="K1" s="108"/>
      <c r="L1" s="108"/>
    </row>
    <row r="2" spans="1:12" ht="15">
      <c r="A2" s="106"/>
      <c r="B2" s="107"/>
      <c r="C2" s="106"/>
      <c r="D2" s="106"/>
      <c r="E2" s="106"/>
      <c r="F2" s="106"/>
      <c r="G2" s="106"/>
      <c r="H2" s="317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2024 год и на плановый период 2025 и 2026 годов»    
от 28.12.2023 г №1 </v>
      </c>
      <c r="I2" s="318"/>
      <c r="J2" s="318"/>
      <c r="K2" s="318"/>
      <c r="L2" s="318"/>
    </row>
    <row r="3" spans="1:12" ht="100.5" customHeight="1">
      <c r="A3" s="106"/>
      <c r="B3" s="105"/>
      <c r="C3" s="106"/>
      <c r="D3" s="106"/>
      <c r="E3" s="106"/>
      <c r="F3" s="106"/>
      <c r="G3" s="106"/>
      <c r="H3" s="318"/>
      <c r="I3" s="318"/>
      <c r="J3" s="318"/>
      <c r="K3" s="318"/>
      <c r="L3" s="318"/>
    </row>
    <row r="4" spans="1:12" ht="63.75" customHeight="1">
      <c r="A4" s="319" t="s">
        <v>362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ht="15.75" thickBot="1">
      <c r="A5" s="110"/>
      <c r="B5" s="109"/>
      <c r="C5" s="110"/>
      <c r="D5" s="110"/>
      <c r="E5" s="110"/>
      <c r="F5" s="110"/>
      <c r="G5" s="110"/>
      <c r="H5" s="110"/>
      <c r="I5" s="110"/>
      <c r="J5" s="111"/>
      <c r="K5" s="111"/>
      <c r="L5" s="111"/>
    </row>
    <row r="6" spans="1:12" ht="14.25">
      <c r="A6" s="324" t="s">
        <v>180</v>
      </c>
      <c r="B6" s="320" t="s">
        <v>181</v>
      </c>
      <c r="C6" s="320" t="s">
        <v>182</v>
      </c>
      <c r="D6" s="320" t="s">
        <v>183</v>
      </c>
      <c r="E6" s="320" t="s">
        <v>184</v>
      </c>
      <c r="F6" s="320"/>
      <c r="G6" s="320"/>
      <c r="H6" s="320"/>
      <c r="I6" s="320" t="s">
        <v>185</v>
      </c>
      <c r="J6" s="322" t="s">
        <v>5</v>
      </c>
      <c r="K6" s="322"/>
      <c r="L6" s="323"/>
    </row>
    <row r="7" spans="1:12" ht="15" thickBot="1">
      <c r="A7" s="325"/>
      <c r="B7" s="321"/>
      <c r="C7" s="321"/>
      <c r="D7" s="321"/>
      <c r="E7" s="321"/>
      <c r="F7" s="321"/>
      <c r="G7" s="321"/>
      <c r="H7" s="321"/>
      <c r="I7" s="321"/>
      <c r="J7" s="112" t="s">
        <v>258</v>
      </c>
      <c r="K7" s="113" t="s">
        <v>262</v>
      </c>
      <c r="L7" s="113" t="s">
        <v>358</v>
      </c>
    </row>
    <row r="8" spans="1:12" ht="23.25" customHeight="1" thickBot="1">
      <c r="A8" s="114" t="s">
        <v>130</v>
      </c>
      <c r="B8" s="115"/>
      <c r="C8" s="115"/>
      <c r="D8" s="115"/>
      <c r="E8" s="115"/>
      <c r="F8" s="115"/>
      <c r="G8" s="115"/>
      <c r="H8" s="115" t="s">
        <v>186</v>
      </c>
      <c r="I8" s="116" t="s">
        <v>186</v>
      </c>
      <c r="J8" s="117">
        <f>J9+J92+J111+J132+J192+J200+J101+J125</f>
        <v>2592.164</v>
      </c>
      <c r="K8" s="117">
        <f>K9+K92+K111+K132+K192+K200+K101+K208</f>
        <v>1888.534</v>
      </c>
      <c r="L8" s="117">
        <f>L9+L92+L111+L132+L192+L200+L101+L208</f>
        <v>2011.504</v>
      </c>
    </row>
    <row r="9" spans="1:12" ht="15">
      <c r="A9" s="61" t="s">
        <v>72</v>
      </c>
      <c r="B9" s="118">
        <v>921</v>
      </c>
      <c r="C9" s="118" t="s">
        <v>187</v>
      </c>
      <c r="D9" s="118"/>
      <c r="E9" s="119"/>
      <c r="F9" s="119"/>
      <c r="G9" s="119"/>
      <c r="H9" s="119" t="s">
        <v>186</v>
      </c>
      <c r="I9" s="120" t="s">
        <v>186</v>
      </c>
      <c r="J9" s="121">
        <f>J10+J21+J33+J34+J39+J50+J56+J69+J76</f>
        <v>1577.8639999999998</v>
      </c>
      <c r="K9" s="121">
        <f>K10+K21+K33+K34+K39+K50+K56+K69+K76</f>
        <v>1239.764</v>
      </c>
      <c r="L9" s="121">
        <f>L10+L21+L33+L34+L39+L50+L56+L69+L76</f>
        <v>1266.3439999999998</v>
      </c>
    </row>
    <row r="10" spans="1:12" s="15" customFormat="1" ht="30">
      <c r="A10" s="62" t="s">
        <v>178</v>
      </c>
      <c r="B10" s="122">
        <v>921</v>
      </c>
      <c r="C10" s="122" t="s">
        <v>187</v>
      </c>
      <c r="D10" s="122" t="s">
        <v>133</v>
      </c>
      <c r="E10" s="77"/>
      <c r="F10" s="77"/>
      <c r="G10" s="77"/>
      <c r="H10" s="77"/>
      <c r="I10" s="123"/>
      <c r="J10" s="124">
        <f>J11</f>
        <v>458.4</v>
      </c>
      <c r="K10" s="124">
        <f>K11</f>
        <v>377.6</v>
      </c>
      <c r="L10" s="124">
        <f>L11</f>
        <v>408.4</v>
      </c>
    </row>
    <row r="11" spans="1:12" ht="30">
      <c r="A11" s="62" t="s">
        <v>26</v>
      </c>
      <c r="B11" s="63">
        <v>921</v>
      </c>
      <c r="C11" s="63" t="s">
        <v>187</v>
      </c>
      <c r="D11" s="63" t="s">
        <v>133</v>
      </c>
      <c r="E11" s="77" t="s">
        <v>201</v>
      </c>
      <c r="F11" s="77" t="s">
        <v>2</v>
      </c>
      <c r="G11" s="77"/>
      <c r="H11" s="77"/>
      <c r="I11" s="78"/>
      <c r="J11" s="23">
        <f>J12+J17</f>
        <v>458.4</v>
      </c>
      <c r="K11" s="23">
        <f>K12+K17</f>
        <v>377.6</v>
      </c>
      <c r="L11" s="23">
        <f>L12+L17</f>
        <v>408.4</v>
      </c>
    </row>
    <row r="12" spans="1:16" ht="45">
      <c r="A12" s="62" t="s">
        <v>29</v>
      </c>
      <c r="B12" s="63">
        <v>921</v>
      </c>
      <c r="C12" s="63" t="s">
        <v>187</v>
      </c>
      <c r="D12" s="63" t="s">
        <v>133</v>
      </c>
      <c r="E12" s="77" t="s">
        <v>201</v>
      </c>
      <c r="F12" s="77" t="s">
        <v>189</v>
      </c>
      <c r="G12" s="77"/>
      <c r="H12" s="77"/>
      <c r="I12" s="78"/>
      <c r="J12" s="23">
        <f aca="true" t="shared" si="0" ref="J12:L13">J13</f>
        <v>458.4</v>
      </c>
      <c r="K12" s="23">
        <f t="shared" si="0"/>
        <v>377.6</v>
      </c>
      <c r="L12" s="23">
        <f t="shared" si="0"/>
        <v>408.4</v>
      </c>
      <c r="O12" s="153"/>
      <c r="P12" s="153"/>
    </row>
    <row r="13" spans="1:12" ht="15">
      <c r="A13" s="62" t="s">
        <v>168</v>
      </c>
      <c r="B13" s="63">
        <v>921</v>
      </c>
      <c r="C13" s="63" t="s">
        <v>187</v>
      </c>
      <c r="D13" s="63" t="s">
        <v>133</v>
      </c>
      <c r="E13" s="77" t="s">
        <v>201</v>
      </c>
      <c r="F13" s="77" t="s">
        <v>189</v>
      </c>
      <c r="G13" s="77" t="s">
        <v>64</v>
      </c>
      <c r="H13" s="77" t="s">
        <v>65</v>
      </c>
      <c r="I13" s="78"/>
      <c r="J13" s="23">
        <f t="shared" si="0"/>
        <v>458.4</v>
      </c>
      <c r="K13" s="23">
        <f t="shared" si="0"/>
        <v>377.6</v>
      </c>
      <c r="L13" s="23">
        <f t="shared" si="0"/>
        <v>408.4</v>
      </c>
    </row>
    <row r="14" spans="1:15" ht="30">
      <c r="A14" s="21" t="s">
        <v>159</v>
      </c>
      <c r="B14" s="63">
        <v>921</v>
      </c>
      <c r="C14" s="63" t="s">
        <v>187</v>
      </c>
      <c r="D14" s="63" t="s">
        <v>133</v>
      </c>
      <c r="E14" s="77" t="s">
        <v>201</v>
      </c>
      <c r="F14" s="77" t="s">
        <v>189</v>
      </c>
      <c r="G14" s="77" t="s">
        <v>64</v>
      </c>
      <c r="H14" s="77">
        <v>41150</v>
      </c>
      <c r="I14" s="63"/>
      <c r="J14" s="23">
        <f>J16</f>
        <v>458.4</v>
      </c>
      <c r="K14" s="23">
        <f>K16</f>
        <v>377.6</v>
      </c>
      <c r="L14" s="23">
        <f>L16</f>
        <v>408.4</v>
      </c>
      <c r="N14" s="153"/>
      <c r="O14" s="153"/>
    </row>
    <row r="15" spans="1:17" ht="60">
      <c r="A15" s="80" t="s">
        <v>227</v>
      </c>
      <c r="B15" s="63">
        <v>921</v>
      </c>
      <c r="C15" s="63" t="s">
        <v>187</v>
      </c>
      <c r="D15" s="63" t="s">
        <v>133</v>
      </c>
      <c r="E15" s="77" t="s">
        <v>201</v>
      </c>
      <c r="F15" s="77" t="s">
        <v>189</v>
      </c>
      <c r="G15" s="77" t="s">
        <v>64</v>
      </c>
      <c r="H15" s="77">
        <v>41150</v>
      </c>
      <c r="I15" s="63" t="s">
        <v>237</v>
      </c>
      <c r="J15" s="126">
        <f>J16</f>
        <v>458.4</v>
      </c>
      <c r="K15" s="126">
        <f>K16</f>
        <v>377.6</v>
      </c>
      <c r="L15" s="127">
        <f>L16</f>
        <v>408.4</v>
      </c>
      <c r="O15" s="153"/>
      <c r="Q15" s="153"/>
    </row>
    <row r="16" spans="1:16" ht="30">
      <c r="A16" s="62" t="s">
        <v>146</v>
      </c>
      <c r="B16" s="63">
        <v>921</v>
      </c>
      <c r="C16" s="63" t="s">
        <v>187</v>
      </c>
      <c r="D16" s="63" t="s">
        <v>133</v>
      </c>
      <c r="E16" s="77" t="s">
        <v>201</v>
      </c>
      <c r="F16" s="77" t="s">
        <v>189</v>
      </c>
      <c r="G16" s="77" t="s">
        <v>64</v>
      </c>
      <c r="H16" s="77">
        <v>41150</v>
      </c>
      <c r="I16" s="63" t="s">
        <v>140</v>
      </c>
      <c r="J16" s="26">
        <f>308.4+150</f>
        <v>458.4</v>
      </c>
      <c r="K16" s="26">
        <f>236.866+71.534+69.2</f>
        <v>377.6</v>
      </c>
      <c r="L16" s="27">
        <f>308.4+100</f>
        <v>408.4</v>
      </c>
      <c r="O16" s="153"/>
      <c r="P16" s="153"/>
    </row>
    <row r="17" spans="1:15" ht="45">
      <c r="A17" s="128" t="s">
        <v>252</v>
      </c>
      <c r="B17" s="129">
        <v>921</v>
      </c>
      <c r="C17" s="129" t="s">
        <v>187</v>
      </c>
      <c r="D17" s="129" t="s">
        <v>133</v>
      </c>
      <c r="E17" s="130" t="s">
        <v>201</v>
      </c>
      <c r="F17" s="130" t="s">
        <v>189</v>
      </c>
      <c r="G17" s="130" t="s">
        <v>64</v>
      </c>
      <c r="H17" s="130" t="s">
        <v>253</v>
      </c>
      <c r="I17" s="129"/>
      <c r="J17" s="25">
        <f>J18</f>
        <v>0</v>
      </c>
      <c r="K17" s="25"/>
      <c r="L17" s="131"/>
      <c r="O17" s="153"/>
    </row>
    <row r="18" spans="1:12" ht="60">
      <c r="A18" s="132" t="s">
        <v>83</v>
      </c>
      <c r="B18" s="129">
        <v>921</v>
      </c>
      <c r="C18" s="129" t="s">
        <v>187</v>
      </c>
      <c r="D18" s="129" t="s">
        <v>133</v>
      </c>
      <c r="E18" s="130" t="s">
        <v>201</v>
      </c>
      <c r="F18" s="130" t="s">
        <v>189</v>
      </c>
      <c r="G18" s="130" t="s">
        <v>64</v>
      </c>
      <c r="H18" s="130" t="s">
        <v>225</v>
      </c>
      <c r="I18" s="129"/>
      <c r="J18" s="25">
        <f>J19</f>
        <v>0</v>
      </c>
      <c r="K18" s="25"/>
      <c r="L18" s="131"/>
    </row>
    <row r="19" spans="1:15" ht="60">
      <c r="A19" s="80" t="s">
        <v>227</v>
      </c>
      <c r="B19" s="63">
        <v>921</v>
      </c>
      <c r="C19" s="63" t="s">
        <v>187</v>
      </c>
      <c r="D19" s="63" t="s">
        <v>133</v>
      </c>
      <c r="E19" s="77" t="s">
        <v>201</v>
      </c>
      <c r="F19" s="77" t="s">
        <v>189</v>
      </c>
      <c r="G19" s="77" t="s">
        <v>64</v>
      </c>
      <c r="H19" s="77" t="s">
        <v>225</v>
      </c>
      <c r="I19" s="63" t="s">
        <v>237</v>
      </c>
      <c r="J19" s="133">
        <f>J20</f>
        <v>0</v>
      </c>
      <c r="K19" s="133"/>
      <c r="L19" s="134"/>
      <c r="O19" s="153"/>
    </row>
    <row r="20" spans="1:17" ht="30">
      <c r="A20" s="62" t="s">
        <v>146</v>
      </c>
      <c r="B20" s="63">
        <v>921</v>
      </c>
      <c r="C20" s="63" t="s">
        <v>187</v>
      </c>
      <c r="D20" s="63" t="s">
        <v>133</v>
      </c>
      <c r="E20" s="77" t="s">
        <v>201</v>
      </c>
      <c r="F20" s="77" t="s">
        <v>189</v>
      </c>
      <c r="G20" s="77" t="s">
        <v>64</v>
      </c>
      <c r="H20" s="77" t="s">
        <v>225</v>
      </c>
      <c r="I20" s="63" t="s">
        <v>140</v>
      </c>
      <c r="J20" s="26"/>
      <c r="K20" s="133"/>
      <c r="L20" s="134"/>
      <c r="Q20" s="153"/>
    </row>
    <row r="21" spans="1:12" ht="45">
      <c r="A21" s="62" t="s">
        <v>77</v>
      </c>
      <c r="B21" s="63">
        <v>921</v>
      </c>
      <c r="C21" s="63" t="s">
        <v>187</v>
      </c>
      <c r="D21" s="63" t="s">
        <v>188</v>
      </c>
      <c r="E21" s="77" t="s">
        <v>201</v>
      </c>
      <c r="F21" s="77" t="s">
        <v>207</v>
      </c>
      <c r="G21" s="77" t="s">
        <v>64</v>
      </c>
      <c r="H21" s="77">
        <v>44205</v>
      </c>
      <c r="I21" s="63" t="s">
        <v>186</v>
      </c>
      <c r="J21" s="23">
        <f>J22+J25</f>
        <v>50</v>
      </c>
      <c r="K21" s="23">
        <f>K22+K25</f>
        <v>0</v>
      </c>
      <c r="L21" s="23">
        <f>L22+L25</f>
        <v>0</v>
      </c>
    </row>
    <row r="22" spans="1:12" ht="60">
      <c r="A22" s="62" t="s">
        <v>83</v>
      </c>
      <c r="B22" s="63">
        <v>921</v>
      </c>
      <c r="C22" s="63" t="s">
        <v>187</v>
      </c>
      <c r="D22" s="63" t="s">
        <v>188</v>
      </c>
      <c r="E22" s="77" t="s">
        <v>201</v>
      </c>
      <c r="F22" s="77" t="s">
        <v>207</v>
      </c>
      <c r="G22" s="77" t="s">
        <v>64</v>
      </c>
      <c r="H22" s="77">
        <v>44205</v>
      </c>
      <c r="I22" s="63" t="s">
        <v>186</v>
      </c>
      <c r="J22" s="23">
        <f>J24</f>
        <v>50</v>
      </c>
      <c r="K22" s="23">
        <f>K24</f>
        <v>0</v>
      </c>
      <c r="L22" s="23">
        <f>L24</f>
        <v>0</v>
      </c>
    </row>
    <row r="23" spans="1:12" ht="60">
      <c r="A23" s="80" t="s">
        <v>227</v>
      </c>
      <c r="B23" s="63">
        <v>921</v>
      </c>
      <c r="C23" s="63" t="s">
        <v>187</v>
      </c>
      <c r="D23" s="63" t="s">
        <v>188</v>
      </c>
      <c r="E23" s="77" t="s">
        <v>201</v>
      </c>
      <c r="F23" s="77" t="s">
        <v>207</v>
      </c>
      <c r="G23" s="77" t="s">
        <v>64</v>
      </c>
      <c r="H23" s="77">
        <v>44205</v>
      </c>
      <c r="I23" s="63" t="s">
        <v>237</v>
      </c>
      <c r="J23" s="23">
        <f>J24</f>
        <v>50</v>
      </c>
      <c r="K23" s="23">
        <f>K24</f>
        <v>0</v>
      </c>
      <c r="L23" s="23">
        <f>L24</f>
        <v>0</v>
      </c>
    </row>
    <row r="24" spans="1:12" ht="30" customHeight="1">
      <c r="A24" s="62" t="s">
        <v>146</v>
      </c>
      <c r="B24" s="63">
        <v>921</v>
      </c>
      <c r="C24" s="63" t="s">
        <v>187</v>
      </c>
      <c r="D24" s="63" t="s">
        <v>188</v>
      </c>
      <c r="E24" s="77" t="s">
        <v>201</v>
      </c>
      <c r="F24" s="77" t="s">
        <v>207</v>
      </c>
      <c r="G24" s="77" t="s">
        <v>64</v>
      </c>
      <c r="H24" s="77">
        <v>44205</v>
      </c>
      <c r="I24" s="63" t="s">
        <v>140</v>
      </c>
      <c r="J24" s="26">
        <v>50</v>
      </c>
      <c r="K24" s="26"/>
      <c r="L24" s="27"/>
    </row>
    <row r="25" spans="1:12" ht="34.5" customHeight="1">
      <c r="A25" s="79" t="s">
        <v>228</v>
      </c>
      <c r="B25" s="135">
        <v>921</v>
      </c>
      <c r="C25" s="135" t="s">
        <v>187</v>
      </c>
      <c r="D25" s="135" t="s">
        <v>188</v>
      </c>
      <c r="E25" s="77" t="s">
        <v>201</v>
      </c>
      <c r="F25" s="77" t="s">
        <v>207</v>
      </c>
      <c r="G25" s="77" t="s">
        <v>64</v>
      </c>
      <c r="H25" s="77" t="s">
        <v>225</v>
      </c>
      <c r="I25" s="135" t="s">
        <v>238</v>
      </c>
      <c r="J25" s="23">
        <f>J26</f>
        <v>0</v>
      </c>
      <c r="K25" s="23"/>
      <c r="L25" s="24"/>
    </row>
    <row r="26" spans="1:12" ht="39.75" customHeight="1">
      <c r="A26" s="79" t="s">
        <v>147</v>
      </c>
      <c r="B26" s="136">
        <v>921</v>
      </c>
      <c r="C26" s="136" t="s">
        <v>187</v>
      </c>
      <c r="D26" s="136" t="s">
        <v>188</v>
      </c>
      <c r="E26" s="77" t="s">
        <v>201</v>
      </c>
      <c r="F26" s="77" t="s">
        <v>207</v>
      </c>
      <c r="G26" s="77" t="s">
        <v>64</v>
      </c>
      <c r="H26" s="77" t="s">
        <v>225</v>
      </c>
      <c r="I26" s="136">
        <v>240</v>
      </c>
      <c r="J26" s="26"/>
      <c r="K26" s="26"/>
      <c r="L26" s="27"/>
    </row>
    <row r="27" spans="1:12" ht="43.5" customHeight="1">
      <c r="A27" s="62" t="s">
        <v>106</v>
      </c>
      <c r="B27" s="122">
        <v>921</v>
      </c>
      <c r="C27" s="122" t="s">
        <v>187</v>
      </c>
      <c r="D27" s="122" t="s">
        <v>188</v>
      </c>
      <c r="E27" s="77"/>
      <c r="F27" s="77"/>
      <c r="G27" s="77"/>
      <c r="H27" s="77"/>
      <c r="I27" s="123" t="s">
        <v>186</v>
      </c>
      <c r="J27" s="23">
        <f>J28+J50</f>
        <v>1030.732</v>
      </c>
      <c r="K27" s="23">
        <f>K28+K50</f>
        <v>823.432</v>
      </c>
      <c r="L27" s="23">
        <f>L28+L50</f>
        <v>819.212</v>
      </c>
    </row>
    <row r="28" spans="1:12" ht="30">
      <c r="A28" s="62" t="s">
        <v>114</v>
      </c>
      <c r="B28" s="63">
        <v>921</v>
      </c>
      <c r="C28" s="63" t="s">
        <v>187</v>
      </c>
      <c r="D28" s="63" t="s">
        <v>188</v>
      </c>
      <c r="E28" s="77" t="s">
        <v>201</v>
      </c>
      <c r="F28" s="77" t="s">
        <v>2</v>
      </c>
      <c r="G28" s="77"/>
      <c r="H28" s="77"/>
      <c r="I28" s="63"/>
      <c r="J28" s="23">
        <f>J29</f>
        <v>1029.8319999999999</v>
      </c>
      <c r="K28" s="23">
        <f>K29</f>
        <v>822.432</v>
      </c>
      <c r="L28" s="23">
        <f>L29</f>
        <v>818.212</v>
      </c>
    </row>
    <row r="29" spans="1:12" ht="45">
      <c r="A29" s="62" t="s">
        <v>29</v>
      </c>
      <c r="B29" s="63">
        <v>921</v>
      </c>
      <c r="C29" s="63" t="s">
        <v>187</v>
      </c>
      <c r="D29" s="63" t="s">
        <v>188</v>
      </c>
      <c r="E29" s="77" t="s">
        <v>201</v>
      </c>
      <c r="F29" s="77" t="s">
        <v>207</v>
      </c>
      <c r="G29" s="77"/>
      <c r="H29" s="77"/>
      <c r="I29" s="63"/>
      <c r="J29" s="23">
        <f>J30+J39</f>
        <v>1029.8319999999999</v>
      </c>
      <c r="K29" s="23">
        <f>K30+K39</f>
        <v>822.432</v>
      </c>
      <c r="L29" s="23">
        <f>L30+L39</f>
        <v>818.212</v>
      </c>
    </row>
    <row r="30" spans="1:12" ht="15">
      <c r="A30" s="79" t="s">
        <v>168</v>
      </c>
      <c r="B30" s="135">
        <v>921</v>
      </c>
      <c r="C30" s="135" t="s">
        <v>187</v>
      </c>
      <c r="D30" s="135" t="s">
        <v>188</v>
      </c>
      <c r="E30" s="77" t="s">
        <v>201</v>
      </c>
      <c r="F30" s="77" t="s">
        <v>207</v>
      </c>
      <c r="G30" s="77" t="s">
        <v>64</v>
      </c>
      <c r="H30" s="77" t="s">
        <v>65</v>
      </c>
      <c r="I30" s="135"/>
      <c r="J30" s="23">
        <f>J31+J34</f>
        <v>962.3</v>
      </c>
      <c r="K30" s="23">
        <f>K31+K34</f>
        <v>754.9</v>
      </c>
      <c r="L30" s="23">
        <f>L31+L34</f>
        <v>750.68</v>
      </c>
    </row>
    <row r="31" spans="1:12" ht="30">
      <c r="A31" s="79" t="s">
        <v>169</v>
      </c>
      <c r="B31" s="135">
        <v>921</v>
      </c>
      <c r="C31" s="135" t="s">
        <v>187</v>
      </c>
      <c r="D31" s="135" t="s">
        <v>188</v>
      </c>
      <c r="E31" s="77" t="s">
        <v>201</v>
      </c>
      <c r="F31" s="77" t="s">
        <v>207</v>
      </c>
      <c r="G31" s="77" t="s">
        <v>64</v>
      </c>
      <c r="H31" s="77" t="s">
        <v>61</v>
      </c>
      <c r="I31" s="135"/>
      <c r="J31" s="23">
        <f aca="true" t="shared" si="1" ref="J31:L32">J32</f>
        <v>848.3</v>
      </c>
      <c r="K31" s="23">
        <f t="shared" si="1"/>
        <v>693.5</v>
      </c>
      <c r="L31" s="23">
        <f t="shared" si="1"/>
        <v>702.5999999999999</v>
      </c>
    </row>
    <row r="32" spans="1:12" ht="60">
      <c r="A32" s="79" t="s">
        <v>236</v>
      </c>
      <c r="B32" s="135">
        <v>921</v>
      </c>
      <c r="C32" s="135" t="s">
        <v>187</v>
      </c>
      <c r="D32" s="135" t="s">
        <v>188</v>
      </c>
      <c r="E32" s="77" t="s">
        <v>201</v>
      </c>
      <c r="F32" s="77" t="s">
        <v>207</v>
      </c>
      <c r="G32" s="77" t="s">
        <v>64</v>
      </c>
      <c r="H32" s="77" t="s">
        <v>61</v>
      </c>
      <c r="I32" s="135" t="s">
        <v>237</v>
      </c>
      <c r="J32" s="23">
        <f t="shared" si="1"/>
        <v>848.3</v>
      </c>
      <c r="K32" s="23">
        <f t="shared" si="1"/>
        <v>693.5</v>
      </c>
      <c r="L32" s="23">
        <f t="shared" si="1"/>
        <v>702.5999999999999</v>
      </c>
    </row>
    <row r="33" spans="1:12" ht="30">
      <c r="A33" s="79" t="s">
        <v>146</v>
      </c>
      <c r="B33" s="135">
        <v>921</v>
      </c>
      <c r="C33" s="135" t="s">
        <v>187</v>
      </c>
      <c r="D33" s="135" t="s">
        <v>188</v>
      </c>
      <c r="E33" s="77" t="s">
        <v>201</v>
      </c>
      <c r="F33" s="77" t="s">
        <v>207</v>
      </c>
      <c r="G33" s="77" t="s">
        <v>64</v>
      </c>
      <c r="H33" s="77" t="s">
        <v>61</v>
      </c>
      <c r="I33" s="135" t="s">
        <v>140</v>
      </c>
      <c r="J33" s="26">
        <f>79.9+459.6+58.8+250</f>
        <v>848.3</v>
      </c>
      <c r="K33" s="26">
        <f>626+67.5</f>
        <v>693.5</v>
      </c>
      <c r="L33" s="27">
        <f>616.8+85.8</f>
        <v>702.5999999999999</v>
      </c>
    </row>
    <row r="34" spans="1:12" ht="15">
      <c r="A34" s="79" t="s">
        <v>177</v>
      </c>
      <c r="B34" s="135">
        <v>921</v>
      </c>
      <c r="C34" s="135" t="s">
        <v>187</v>
      </c>
      <c r="D34" s="135" t="s">
        <v>188</v>
      </c>
      <c r="E34" s="77" t="s">
        <v>201</v>
      </c>
      <c r="F34" s="77" t="s">
        <v>207</v>
      </c>
      <c r="G34" s="77" t="s">
        <v>64</v>
      </c>
      <c r="H34" s="77" t="s">
        <v>154</v>
      </c>
      <c r="I34" s="135"/>
      <c r="J34" s="23">
        <f>J35+J37</f>
        <v>114</v>
      </c>
      <c r="K34" s="23">
        <f>K35+K37</f>
        <v>61.4</v>
      </c>
      <c r="L34" s="23">
        <f>L35+L37</f>
        <v>48.08</v>
      </c>
    </row>
    <row r="35" spans="1:12" ht="60.75" customHeight="1">
      <c r="A35" s="79" t="s">
        <v>228</v>
      </c>
      <c r="B35" s="135">
        <v>921</v>
      </c>
      <c r="C35" s="135" t="s">
        <v>187</v>
      </c>
      <c r="D35" s="135" t="s">
        <v>188</v>
      </c>
      <c r="E35" s="77" t="s">
        <v>201</v>
      </c>
      <c r="F35" s="77" t="s">
        <v>207</v>
      </c>
      <c r="G35" s="77" t="s">
        <v>64</v>
      </c>
      <c r="H35" s="77" t="s">
        <v>154</v>
      </c>
      <c r="I35" s="135" t="s">
        <v>238</v>
      </c>
      <c r="J35" s="23">
        <f>J36</f>
        <v>114</v>
      </c>
      <c r="K35" s="23">
        <f>K36</f>
        <v>51.4</v>
      </c>
      <c r="L35" s="23">
        <f>L36</f>
        <v>38.08</v>
      </c>
    </row>
    <row r="36" spans="1:12" ht="30">
      <c r="A36" s="79" t="s">
        <v>147</v>
      </c>
      <c r="B36" s="136">
        <v>921</v>
      </c>
      <c r="C36" s="136" t="s">
        <v>187</v>
      </c>
      <c r="D36" s="136" t="s">
        <v>188</v>
      </c>
      <c r="E36" s="77" t="s">
        <v>201</v>
      </c>
      <c r="F36" s="77" t="s">
        <v>207</v>
      </c>
      <c r="G36" s="77" t="s">
        <v>64</v>
      </c>
      <c r="H36" s="77" t="s">
        <v>154</v>
      </c>
      <c r="I36" s="136">
        <v>240</v>
      </c>
      <c r="J36" s="26">
        <v>114</v>
      </c>
      <c r="K36" s="26">
        <f>30+21.4</f>
        <v>51.4</v>
      </c>
      <c r="L36" s="27">
        <f>55+17.1+25-L214+0.04-18.2</f>
        <v>38.08</v>
      </c>
    </row>
    <row r="37" spans="1:12" ht="15">
      <c r="A37" s="79" t="s">
        <v>229</v>
      </c>
      <c r="B37" s="136">
        <v>921</v>
      </c>
      <c r="C37" s="136" t="s">
        <v>187</v>
      </c>
      <c r="D37" s="136" t="s">
        <v>188</v>
      </c>
      <c r="E37" s="77" t="s">
        <v>201</v>
      </c>
      <c r="F37" s="77" t="s">
        <v>207</v>
      </c>
      <c r="G37" s="77" t="s">
        <v>64</v>
      </c>
      <c r="H37" s="77" t="s">
        <v>154</v>
      </c>
      <c r="I37" s="136">
        <v>800</v>
      </c>
      <c r="J37" s="137">
        <f>J38</f>
        <v>0</v>
      </c>
      <c r="K37" s="137">
        <f>K38</f>
        <v>10</v>
      </c>
      <c r="L37" s="137">
        <f>L38</f>
        <v>10</v>
      </c>
    </row>
    <row r="38" spans="1:12" ht="15">
      <c r="A38" s="79" t="s">
        <v>151</v>
      </c>
      <c r="B38" s="135">
        <v>921</v>
      </c>
      <c r="C38" s="135" t="s">
        <v>187</v>
      </c>
      <c r="D38" s="135" t="s">
        <v>188</v>
      </c>
      <c r="E38" s="77" t="s">
        <v>201</v>
      </c>
      <c r="F38" s="77" t="s">
        <v>207</v>
      </c>
      <c r="G38" s="77" t="s">
        <v>64</v>
      </c>
      <c r="H38" s="77" t="s">
        <v>154</v>
      </c>
      <c r="I38" s="135" t="s">
        <v>141</v>
      </c>
      <c r="J38" s="26"/>
      <c r="K38" s="26">
        <v>10</v>
      </c>
      <c r="L38" s="27">
        <v>10</v>
      </c>
    </row>
    <row r="39" spans="1:12" ht="60">
      <c r="A39" s="79" t="s">
        <v>222</v>
      </c>
      <c r="B39" s="135">
        <v>921</v>
      </c>
      <c r="C39" s="135" t="s">
        <v>187</v>
      </c>
      <c r="D39" s="135" t="s">
        <v>188</v>
      </c>
      <c r="E39" s="77" t="s">
        <v>4</v>
      </c>
      <c r="F39" s="77" t="s">
        <v>189</v>
      </c>
      <c r="G39" s="77" t="s">
        <v>64</v>
      </c>
      <c r="H39" s="77" t="s">
        <v>68</v>
      </c>
      <c r="I39" s="135" t="s">
        <v>186</v>
      </c>
      <c r="J39" s="23">
        <f>J40+J45</f>
        <v>67.532</v>
      </c>
      <c r="K39" s="23">
        <f>K40+K45</f>
        <v>67.532</v>
      </c>
      <c r="L39" s="24">
        <f>L40+L45</f>
        <v>67.532</v>
      </c>
    </row>
    <row r="40" spans="1:12" ht="69" customHeight="1">
      <c r="A40" s="79" t="s">
        <v>222</v>
      </c>
      <c r="B40" s="135">
        <v>921</v>
      </c>
      <c r="C40" s="135" t="s">
        <v>187</v>
      </c>
      <c r="D40" s="135" t="s">
        <v>188</v>
      </c>
      <c r="E40" s="77" t="s">
        <v>4</v>
      </c>
      <c r="F40" s="77" t="s">
        <v>189</v>
      </c>
      <c r="G40" s="77" t="s">
        <v>64</v>
      </c>
      <c r="H40" s="77" t="s">
        <v>199</v>
      </c>
      <c r="I40" s="135" t="s">
        <v>186</v>
      </c>
      <c r="J40" s="23">
        <f>J41+J43</f>
        <v>37.732</v>
      </c>
      <c r="K40" s="23">
        <f>K41+K43</f>
        <v>37.732</v>
      </c>
      <c r="L40" s="24">
        <f>L41+L43</f>
        <v>37.732</v>
      </c>
    </row>
    <row r="41" spans="1:12" ht="47.25" customHeight="1">
      <c r="A41" s="79" t="s">
        <v>236</v>
      </c>
      <c r="B41" s="135">
        <v>921</v>
      </c>
      <c r="C41" s="135" t="s">
        <v>187</v>
      </c>
      <c r="D41" s="135" t="s">
        <v>188</v>
      </c>
      <c r="E41" s="77" t="s">
        <v>4</v>
      </c>
      <c r="F41" s="77" t="s">
        <v>189</v>
      </c>
      <c r="G41" s="77" t="s">
        <v>64</v>
      </c>
      <c r="H41" s="77" t="s">
        <v>199</v>
      </c>
      <c r="I41" s="135" t="s">
        <v>237</v>
      </c>
      <c r="J41" s="23">
        <f>J42</f>
        <v>35.935</v>
      </c>
      <c r="K41" s="23">
        <f>K42</f>
        <v>35.935</v>
      </c>
      <c r="L41" s="24">
        <f>L42</f>
        <v>35.935</v>
      </c>
    </row>
    <row r="42" spans="1:12" ht="30">
      <c r="A42" s="62" t="s">
        <v>146</v>
      </c>
      <c r="B42" s="63">
        <v>921</v>
      </c>
      <c r="C42" s="63" t="s">
        <v>187</v>
      </c>
      <c r="D42" s="63" t="s">
        <v>188</v>
      </c>
      <c r="E42" s="77" t="s">
        <v>4</v>
      </c>
      <c r="F42" s="77" t="s">
        <v>189</v>
      </c>
      <c r="G42" s="77" t="s">
        <v>64</v>
      </c>
      <c r="H42" s="77" t="s">
        <v>199</v>
      </c>
      <c r="I42" s="63" t="s">
        <v>140</v>
      </c>
      <c r="J42" s="26">
        <v>35.935</v>
      </c>
      <c r="K42" s="26">
        <v>35.935</v>
      </c>
      <c r="L42" s="26">
        <v>35.935</v>
      </c>
    </row>
    <row r="43" spans="1:12" ht="30">
      <c r="A43" s="79" t="s">
        <v>228</v>
      </c>
      <c r="B43" s="135">
        <v>921</v>
      </c>
      <c r="C43" s="135" t="s">
        <v>187</v>
      </c>
      <c r="D43" s="135" t="s">
        <v>188</v>
      </c>
      <c r="E43" s="77" t="s">
        <v>4</v>
      </c>
      <c r="F43" s="77" t="s">
        <v>189</v>
      </c>
      <c r="G43" s="77" t="s">
        <v>64</v>
      </c>
      <c r="H43" s="77" t="s">
        <v>199</v>
      </c>
      <c r="I43" s="63" t="s">
        <v>238</v>
      </c>
      <c r="J43" s="26">
        <f>J44</f>
        <v>1.797</v>
      </c>
      <c r="K43" s="26">
        <f>K44</f>
        <v>1.797</v>
      </c>
      <c r="L43" s="27">
        <f>L44</f>
        <v>1.797</v>
      </c>
    </row>
    <row r="44" spans="1:12" ht="30">
      <c r="A44" s="62" t="s">
        <v>3</v>
      </c>
      <c r="B44" s="22">
        <v>921</v>
      </c>
      <c r="C44" s="22" t="s">
        <v>187</v>
      </c>
      <c r="D44" s="22" t="s">
        <v>188</v>
      </c>
      <c r="E44" s="77" t="s">
        <v>4</v>
      </c>
      <c r="F44" s="77" t="s">
        <v>189</v>
      </c>
      <c r="G44" s="77" t="s">
        <v>64</v>
      </c>
      <c r="H44" s="77" t="s">
        <v>199</v>
      </c>
      <c r="I44" s="22">
        <v>240</v>
      </c>
      <c r="J44" s="26">
        <v>1.797</v>
      </c>
      <c r="K44" s="26">
        <v>1.797</v>
      </c>
      <c r="L44" s="27">
        <v>1.797</v>
      </c>
    </row>
    <row r="45" spans="1:12" ht="49.5" customHeight="1">
      <c r="A45" s="62" t="s">
        <v>223</v>
      </c>
      <c r="B45" s="22">
        <v>921</v>
      </c>
      <c r="C45" s="63" t="s">
        <v>187</v>
      </c>
      <c r="D45" s="63" t="s">
        <v>188</v>
      </c>
      <c r="E45" s="77" t="s">
        <v>4</v>
      </c>
      <c r="F45" s="77" t="s">
        <v>189</v>
      </c>
      <c r="G45" s="77" t="s">
        <v>64</v>
      </c>
      <c r="H45" s="77" t="s">
        <v>200</v>
      </c>
      <c r="I45" s="22"/>
      <c r="J45" s="137">
        <f>J47+J49</f>
        <v>29.799999999999997</v>
      </c>
      <c r="K45" s="137">
        <f>K47+K49</f>
        <v>29.799999999999997</v>
      </c>
      <c r="L45" s="138">
        <f>L47+L49</f>
        <v>29.799999999999997</v>
      </c>
    </row>
    <row r="46" spans="1:12" s="15" customFormat="1" ht="60">
      <c r="A46" s="79" t="s">
        <v>236</v>
      </c>
      <c r="B46" s="22">
        <v>921</v>
      </c>
      <c r="C46" s="63" t="s">
        <v>187</v>
      </c>
      <c r="D46" s="63" t="s">
        <v>188</v>
      </c>
      <c r="E46" s="77" t="s">
        <v>4</v>
      </c>
      <c r="F46" s="77" t="s">
        <v>189</v>
      </c>
      <c r="G46" s="77" t="s">
        <v>64</v>
      </c>
      <c r="H46" s="77" t="s">
        <v>200</v>
      </c>
      <c r="I46" s="22">
        <v>100</v>
      </c>
      <c r="J46" s="137">
        <f>J47</f>
        <v>26.56</v>
      </c>
      <c r="K46" s="137">
        <f>K47</f>
        <v>26.56</v>
      </c>
      <c r="L46" s="138">
        <f>L47</f>
        <v>26.56</v>
      </c>
    </row>
    <row r="47" spans="1:12" ht="30">
      <c r="A47" s="62" t="s">
        <v>146</v>
      </c>
      <c r="B47" s="63">
        <v>921</v>
      </c>
      <c r="C47" s="63" t="s">
        <v>187</v>
      </c>
      <c r="D47" s="63" t="s">
        <v>188</v>
      </c>
      <c r="E47" s="77" t="s">
        <v>4</v>
      </c>
      <c r="F47" s="77" t="s">
        <v>189</v>
      </c>
      <c r="G47" s="77" t="s">
        <v>64</v>
      </c>
      <c r="H47" s="77" t="s">
        <v>200</v>
      </c>
      <c r="I47" s="63" t="s">
        <v>140</v>
      </c>
      <c r="J47" s="26">
        <f>20.4+6.16</f>
        <v>26.56</v>
      </c>
      <c r="K47" s="26">
        <f>20.4+6.16</f>
        <v>26.56</v>
      </c>
      <c r="L47" s="26">
        <f>20.4+6.16</f>
        <v>26.56</v>
      </c>
    </row>
    <row r="48" spans="1:12" ht="30">
      <c r="A48" s="79" t="s">
        <v>228</v>
      </c>
      <c r="B48" s="63">
        <v>921</v>
      </c>
      <c r="C48" s="63" t="s">
        <v>187</v>
      </c>
      <c r="D48" s="63" t="s">
        <v>188</v>
      </c>
      <c r="E48" s="77" t="s">
        <v>4</v>
      </c>
      <c r="F48" s="77" t="s">
        <v>189</v>
      </c>
      <c r="G48" s="77" t="s">
        <v>64</v>
      </c>
      <c r="H48" s="77" t="s">
        <v>200</v>
      </c>
      <c r="I48" s="63" t="s">
        <v>238</v>
      </c>
      <c r="J48" s="137">
        <f>J49</f>
        <v>3.24</v>
      </c>
      <c r="K48" s="137">
        <f>K49</f>
        <v>3.24</v>
      </c>
      <c r="L48" s="138">
        <f>L49</f>
        <v>3.24</v>
      </c>
    </row>
    <row r="49" spans="1:12" ht="30">
      <c r="A49" s="62" t="s">
        <v>3</v>
      </c>
      <c r="B49" s="22">
        <v>921</v>
      </c>
      <c r="C49" s="22" t="s">
        <v>187</v>
      </c>
      <c r="D49" s="22" t="s">
        <v>188</v>
      </c>
      <c r="E49" s="77" t="s">
        <v>4</v>
      </c>
      <c r="F49" s="77" t="s">
        <v>189</v>
      </c>
      <c r="G49" s="77" t="s">
        <v>64</v>
      </c>
      <c r="H49" s="77" t="s">
        <v>200</v>
      </c>
      <c r="I49" s="22">
        <v>240</v>
      </c>
      <c r="J49" s="26">
        <v>3.24</v>
      </c>
      <c r="K49" s="26">
        <v>3.24</v>
      </c>
      <c r="L49" s="27">
        <v>3.24</v>
      </c>
    </row>
    <row r="50" spans="1:12" ht="30">
      <c r="A50" s="62" t="s">
        <v>28</v>
      </c>
      <c r="B50" s="63">
        <v>921</v>
      </c>
      <c r="C50" s="63" t="s">
        <v>187</v>
      </c>
      <c r="D50" s="63" t="s">
        <v>188</v>
      </c>
      <c r="E50" s="77" t="s">
        <v>4</v>
      </c>
      <c r="F50" s="77">
        <v>0</v>
      </c>
      <c r="G50" s="77"/>
      <c r="H50" s="77"/>
      <c r="I50" s="63"/>
      <c r="J50" s="23">
        <f>J51</f>
        <v>0.9</v>
      </c>
      <c r="K50" s="23">
        <f aca="true" t="shared" si="2" ref="K50:L52">K51</f>
        <v>1</v>
      </c>
      <c r="L50" s="24">
        <f t="shared" si="2"/>
        <v>1</v>
      </c>
    </row>
    <row r="51" spans="1:12" s="15" customFormat="1" ht="45">
      <c r="A51" s="62" t="s">
        <v>27</v>
      </c>
      <c r="B51" s="63">
        <v>921</v>
      </c>
      <c r="C51" s="63" t="s">
        <v>187</v>
      </c>
      <c r="D51" s="63" t="s">
        <v>188</v>
      </c>
      <c r="E51" s="77" t="s">
        <v>4</v>
      </c>
      <c r="F51" s="77" t="s">
        <v>189</v>
      </c>
      <c r="G51" s="77" t="s">
        <v>64</v>
      </c>
      <c r="H51" s="77"/>
      <c r="I51" s="63"/>
      <c r="J51" s="23">
        <f>J52</f>
        <v>0.9</v>
      </c>
      <c r="K51" s="23">
        <f t="shared" si="2"/>
        <v>1</v>
      </c>
      <c r="L51" s="24">
        <f t="shared" si="2"/>
        <v>1</v>
      </c>
    </row>
    <row r="52" spans="1:12" ht="45">
      <c r="A52" s="62" t="s">
        <v>79</v>
      </c>
      <c r="B52" s="63">
        <v>921</v>
      </c>
      <c r="C52" s="63" t="s">
        <v>187</v>
      </c>
      <c r="D52" s="63" t="s">
        <v>188</v>
      </c>
      <c r="E52" s="77" t="s">
        <v>4</v>
      </c>
      <c r="F52" s="77" t="s">
        <v>189</v>
      </c>
      <c r="G52" s="77" t="s">
        <v>64</v>
      </c>
      <c r="H52" s="77" t="s">
        <v>66</v>
      </c>
      <c r="I52" s="63" t="s">
        <v>186</v>
      </c>
      <c r="J52" s="23">
        <f>J53</f>
        <v>0.9</v>
      </c>
      <c r="K52" s="23">
        <f t="shared" si="2"/>
        <v>1</v>
      </c>
      <c r="L52" s="24">
        <f t="shared" si="2"/>
        <v>1</v>
      </c>
    </row>
    <row r="53" spans="1:12" ht="45">
      <c r="A53" s="62" t="s">
        <v>51</v>
      </c>
      <c r="B53" s="63">
        <v>921</v>
      </c>
      <c r="C53" s="63" t="s">
        <v>187</v>
      </c>
      <c r="D53" s="63" t="s">
        <v>188</v>
      </c>
      <c r="E53" s="77" t="s">
        <v>4</v>
      </c>
      <c r="F53" s="77" t="s">
        <v>189</v>
      </c>
      <c r="G53" s="77" t="s">
        <v>64</v>
      </c>
      <c r="H53" s="77" t="s">
        <v>153</v>
      </c>
      <c r="I53" s="63"/>
      <c r="J53" s="23">
        <f>J55</f>
        <v>0.9</v>
      </c>
      <c r="K53" s="23">
        <f>K55</f>
        <v>1</v>
      </c>
      <c r="L53" s="24">
        <f>L55</f>
        <v>1</v>
      </c>
    </row>
    <row r="54" spans="1:12" ht="30">
      <c r="A54" s="79" t="s">
        <v>228</v>
      </c>
      <c r="B54" s="63">
        <v>921</v>
      </c>
      <c r="C54" s="63" t="s">
        <v>187</v>
      </c>
      <c r="D54" s="63" t="s">
        <v>188</v>
      </c>
      <c r="E54" s="77" t="s">
        <v>4</v>
      </c>
      <c r="F54" s="77" t="s">
        <v>189</v>
      </c>
      <c r="G54" s="77" t="s">
        <v>64</v>
      </c>
      <c r="H54" s="77" t="s">
        <v>153</v>
      </c>
      <c r="I54" s="63" t="s">
        <v>238</v>
      </c>
      <c r="J54" s="23">
        <f>J55</f>
        <v>0.9</v>
      </c>
      <c r="K54" s="23">
        <f>K55</f>
        <v>1</v>
      </c>
      <c r="L54" s="24">
        <f>L55</f>
        <v>1</v>
      </c>
    </row>
    <row r="55" spans="1:12" ht="30">
      <c r="A55" s="62" t="s">
        <v>147</v>
      </c>
      <c r="B55" s="63">
        <v>921</v>
      </c>
      <c r="C55" s="63" t="s">
        <v>187</v>
      </c>
      <c r="D55" s="63" t="s">
        <v>188</v>
      </c>
      <c r="E55" s="77" t="s">
        <v>4</v>
      </c>
      <c r="F55" s="77" t="s">
        <v>189</v>
      </c>
      <c r="G55" s="77" t="s">
        <v>64</v>
      </c>
      <c r="H55" s="77" t="s">
        <v>153</v>
      </c>
      <c r="I55" s="63" t="s">
        <v>142</v>
      </c>
      <c r="J55" s="26">
        <v>0.9</v>
      </c>
      <c r="K55" s="26">
        <v>1</v>
      </c>
      <c r="L55" s="27">
        <v>1</v>
      </c>
    </row>
    <row r="56" spans="1:12" ht="30">
      <c r="A56" s="62" t="s">
        <v>204</v>
      </c>
      <c r="B56" s="63">
        <v>921</v>
      </c>
      <c r="C56" s="63" t="s">
        <v>187</v>
      </c>
      <c r="D56" s="63" t="s">
        <v>205</v>
      </c>
      <c r="E56" s="77"/>
      <c r="F56" s="77"/>
      <c r="G56" s="77"/>
      <c r="H56" s="77"/>
      <c r="I56" s="63" t="s">
        <v>186</v>
      </c>
      <c r="J56" s="23">
        <f aca="true" t="shared" si="3" ref="J56:L57">J57</f>
        <v>37.732</v>
      </c>
      <c r="K56" s="23">
        <f t="shared" si="3"/>
        <v>37.732</v>
      </c>
      <c r="L56" s="24">
        <f t="shared" si="3"/>
        <v>37.732</v>
      </c>
    </row>
    <row r="57" spans="1:12" s="15" customFormat="1" ht="30">
      <c r="A57" s="62" t="s">
        <v>28</v>
      </c>
      <c r="B57" s="63">
        <v>921</v>
      </c>
      <c r="C57" s="63" t="s">
        <v>187</v>
      </c>
      <c r="D57" s="63" t="s">
        <v>205</v>
      </c>
      <c r="E57" s="77" t="s">
        <v>4</v>
      </c>
      <c r="F57" s="77" t="s">
        <v>189</v>
      </c>
      <c r="G57" s="77"/>
      <c r="H57" s="77" t="s">
        <v>186</v>
      </c>
      <c r="I57" s="63" t="s">
        <v>186</v>
      </c>
      <c r="J57" s="23">
        <f t="shared" si="3"/>
        <v>37.732</v>
      </c>
      <c r="K57" s="23">
        <f t="shared" si="3"/>
        <v>37.732</v>
      </c>
      <c r="L57" s="24">
        <f t="shared" si="3"/>
        <v>37.732</v>
      </c>
    </row>
    <row r="58" spans="1:12" ht="45">
      <c r="A58" s="62" t="s">
        <v>27</v>
      </c>
      <c r="B58" s="63">
        <v>921</v>
      </c>
      <c r="C58" s="63" t="s">
        <v>187</v>
      </c>
      <c r="D58" s="63" t="s">
        <v>205</v>
      </c>
      <c r="E58" s="77" t="s">
        <v>4</v>
      </c>
      <c r="F58" s="77" t="s">
        <v>189</v>
      </c>
      <c r="G58" s="77" t="s">
        <v>64</v>
      </c>
      <c r="H58" s="77" t="s">
        <v>186</v>
      </c>
      <c r="I58" s="63" t="s">
        <v>186</v>
      </c>
      <c r="J58" s="23">
        <f>J63+J59</f>
        <v>37.732</v>
      </c>
      <c r="K58" s="23">
        <f>K63+K59</f>
        <v>37.732</v>
      </c>
      <c r="L58" s="24">
        <f>L63+L59</f>
        <v>37.732</v>
      </c>
    </row>
    <row r="59" spans="1:12" ht="30">
      <c r="A59" s="62" t="s">
        <v>206</v>
      </c>
      <c r="B59" s="63">
        <v>921</v>
      </c>
      <c r="C59" s="63" t="s">
        <v>187</v>
      </c>
      <c r="D59" s="63" t="s">
        <v>205</v>
      </c>
      <c r="E59" s="77" t="s">
        <v>4</v>
      </c>
      <c r="F59" s="77" t="s">
        <v>189</v>
      </c>
      <c r="G59" s="77" t="s">
        <v>64</v>
      </c>
      <c r="H59" s="77" t="s">
        <v>239</v>
      </c>
      <c r="I59" s="63" t="s">
        <v>186</v>
      </c>
      <c r="J59" s="23">
        <f>J61+J62</f>
        <v>37.732</v>
      </c>
      <c r="K59" s="23">
        <f>K61+K62</f>
        <v>37.732</v>
      </c>
      <c r="L59" s="24">
        <f>L61+L62</f>
        <v>37.732</v>
      </c>
    </row>
    <row r="60" spans="1:12" ht="15">
      <c r="A60" s="80" t="s">
        <v>230</v>
      </c>
      <c r="B60" s="63">
        <v>921</v>
      </c>
      <c r="C60" s="63" t="s">
        <v>187</v>
      </c>
      <c r="D60" s="63" t="s">
        <v>205</v>
      </c>
      <c r="E60" s="77" t="s">
        <v>4</v>
      </c>
      <c r="F60" s="77" t="s">
        <v>189</v>
      </c>
      <c r="G60" s="77" t="s">
        <v>64</v>
      </c>
      <c r="H60" s="77" t="s">
        <v>239</v>
      </c>
      <c r="I60" s="63" t="s">
        <v>240</v>
      </c>
      <c r="J60" s="23">
        <f>J61</f>
        <v>37.732</v>
      </c>
      <c r="K60" s="23">
        <f>K61</f>
        <v>37.732</v>
      </c>
      <c r="L60" s="24">
        <f>L61</f>
        <v>37.732</v>
      </c>
    </row>
    <row r="61" spans="1:12" ht="15">
      <c r="A61" s="62" t="s">
        <v>52</v>
      </c>
      <c r="B61" s="63">
        <v>921</v>
      </c>
      <c r="C61" s="63" t="s">
        <v>187</v>
      </c>
      <c r="D61" s="63" t="s">
        <v>205</v>
      </c>
      <c r="E61" s="77" t="s">
        <v>4</v>
      </c>
      <c r="F61" s="77" t="s">
        <v>189</v>
      </c>
      <c r="G61" s="77" t="s">
        <v>64</v>
      </c>
      <c r="H61" s="77" t="s">
        <v>239</v>
      </c>
      <c r="I61" s="63" t="s">
        <v>76</v>
      </c>
      <c r="J61" s="26">
        <v>37.732</v>
      </c>
      <c r="K61" s="26">
        <v>37.732</v>
      </c>
      <c r="L61" s="27">
        <v>37.732</v>
      </c>
    </row>
    <row r="62" spans="1:12" ht="20.25" customHeight="1">
      <c r="A62" s="62" t="s">
        <v>174</v>
      </c>
      <c r="B62" s="122">
        <v>921</v>
      </c>
      <c r="C62" s="122" t="s">
        <v>187</v>
      </c>
      <c r="D62" s="122" t="s">
        <v>25</v>
      </c>
      <c r="E62" s="77"/>
      <c r="F62" s="77"/>
      <c r="G62" s="77"/>
      <c r="H62" s="77"/>
      <c r="I62" s="122"/>
      <c r="J62" s="124">
        <f>J63</f>
        <v>0</v>
      </c>
      <c r="K62" s="124">
        <f>K63</f>
        <v>0</v>
      </c>
      <c r="L62" s="125">
        <f>L63</f>
        <v>0</v>
      </c>
    </row>
    <row r="63" spans="1:12" s="15" customFormat="1" ht="30">
      <c r="A63" s="62" t="s">
        <v>28</v>
      </c>
      <c r="B63" s="63">
        <v>921</v>
      </c>
      <c r="C63" s="63" t="s">
        <v>187</v>
      </c>
      <c r="D63" s="63" t="s">
        <v>25</v>
      </c>
      <c r="E63" s="77" t="s">
        <v>4</v>
      </c>
      <c r="F63" s="77" t="s">
        <v>2</v>
      </c>
      <c r="G63" s="77"/>
      <c r="H63" s="77"/>
      <c r="I63" s="63"/>
      <c r="J63" s="23">
        <f>J68</f>
        <v>0</v>
      </c>
      <c r="K63" s="23">
        <f>K68</f>
        <v>0</v>
      </c>
      <c r="L63" s="24">
        <f>L68</f>
        <v>0</v>
      </c>
    </row>
    <row r="64" spans="1:12" ht="45">
      <c r="A64" s="62" t="s">
        <v>27</v>
      </c>
      <c r="B64" s="63">
        <v>921</v>
      </c>
      <c r="C64" s="63" t="s">
        <v>187</v>
      </c>
      <c r="D64" s="63" t="s">
        <v>25</v>
      </c>
      <c r="E64" s="77" t="s">
        <v>4</v>
      </c>
      <c r="F64" s="77" t="s">
        <v>189</v>
      </c>
      <c r="G64" s="77" t="s">
        <v>64</v>
      </c>
      <c r="H64" s="77"/>
      <c r="I64" s="63"/>
      <c r="J64" s="23">
        <f>J65</f>
        <v>0</v>
      </c>
      <c r="K64" s="23">
        <f>K68</f>
        <v>0</v>
      </c>
      <c r="L64" s="24">
        <f>L68</f>
        <v>0</v>
      </c>
    </row>
    <row r="65" spans="1:12" ht="15">
      <c r="A65" s="62" t="s">
        <v>168</v>
      </c>
      <c r="B65" s="63">
        <v>921</v>
      </c>
      <c r="C65" s="63" t="s">
        <v>187</v>
      </c>
      <c r="D65" s="63" t="s">
        <v>25</v>
      </c>
      <c r="E65" s="77" t="s">
        <v>4</v>
      </c>
      <c r="F65" s="77" t="s">
        <v>189</v>
      </c>
      <c r="G65" s="77" t="s">
        <v>64</v>
      </c>
      <c r="H65" s="77" t="s">
        <v>193</v>
      </c>
      <c r="I65" s="63"/>
      <c r="J65" s="23">
        <f>J66</f>
        <v>0</v>
      </c>
      <c r="K65" s="23">
        <f aca="true" t="shared" si="4" ref="K65:L67">K66</f>
        <v>0</v>
      </c>
      <c r="L65" s="24">
        <f t="shared" si="4"/>
        <v>0</v>
      </c>
    </row>
    <row r="66" spans="1:12" ht="30">
      <c r="A66" s="62" t="s">
        <v>167</v>
      </c>
      <c r="B66" s="63">
        <v>921</v>
      </c>
      <c r="C66" s="63" t="s">
        <v>187</v>
      </c>
      <c r="D66" s="63" t="s">
        <v>25</v>
      </c>
      <c r="E66" s="77" t="s">
        <v>4</v>
      </c>
      <c r="F66" s="77" t="s">
        <v>189</v>
      </c>
      <c r="G66" s="77" t="s">
        <v>64</v>
      </c>
      <c r="H66" s="77" t="s">
        <v>155</v>
      </c>
      <c r="I66" s="63"/>
      <c r="J66" s="23">
        <f>J67</f>
        <v>0</v>
      </c>
      <c r="K66" s="23">
        <f t="shared" si="4"/>
        <v>0</v>
      </c>
      <c r="L66" s="24">
        <f t="shared" si="4"/>
        <v>0</v>
      </c>
    </row>
    <row r="67" spans="1:12" ht="15">
      <c r="A67" s="80" t="s">
        <v>229</v>
      </c>
      <c r="B67" s="63">
        <v>921</v>
      </c>
      <c r="C67" s="63" t="s">
        <v>187</v>
      </c>
      <c r="D67" s="63" t="s">
        <v>25</v>
      </c>
      <c r="E67" s="77" t="s">
        <v>4</v>
      </c>
      <c r="F67" s="77" t="s">
        <v>189</v>
      </c>
      <c r="G67" s="77" t="s">
        <v>64</v>
      </c>
      <c r="H67" s="77" t="s">
        <v>155</v>
      </c>
      <c r="I67" s="63" t="s">
        <v>235</v>
      </c>
      <c r="J67" s="23">
        <f>J68</f>
        <v>0</v>
      </c>
      <c r="K67" s="23">
        <f t="shared" si="4"/>
        <v>0</v>
      </c>
      <c r="L67" s="24">
        <f t="shared" si="4"/>
        <v>0</v>
      </c>
    </row>
    <row r="68" spans="1:12" ht="20.25" customHeight="1">
      <c r="A68" s="62" t="s">
        <v>115</v>
      </c>
      <c r="B68" s="63">
        <v>921</v>
      </c>
      <c r="C68" s="63" t="s">
        <v>187</v>
      </c>
      <c r="D68" s="63" t="s">
        <v>25</v>
      </c>
      <c r="E68" s="77" t="s">
        <v>4</v>
      </c>
      <c r="F68" s="77" t="s">
        <v>189</v>
      </c>
      <c r="G68" s="77" t="s">
        <v>64</v>
      </c>
      <c r="H68" s="77" t="s">
        <v>155</v>
      </c>
      <c r="I68" s="63" t="s">
        <v>116</v>
      </c>
      <c r="J68" s="26">
        <v>0</v>
      </c>
      <c r="K68" s="26">
        <v>0</v>
      </c>
      <c r="L68" s="27">
        <v>0</v>
      </c>
    </row>
    <row r="69" spans="1:12" ht="37.5" customHeight="1">
      <c r="A69" s="62" t="s">
        <v>24</v>
      </c>
      <c r="B69" s="122">
        <v>921</v>
      </c>
      <c r="C69" s="122" t="s">
        <v>187</v>
      </c>
      <c r="D69" s="122" t="s">
        <v>129</v>
      </c>
      <c r="E69" s="77"/>
      <c r="F69" s="77"/>
      <c r="G69" s="77"/>
      <c r="H69" s="77"/>
      <c r="I69" s="122"/>
      <c r="J69" s="124">
        <f aca="true" t="shared" si="5" ref="J69:L72">J70</f>
        <v>1</v>
      </c>
      <c r="K69" s="124">
        <f t="shared" si="5"/>
        <v>1</v>
      </c>
      <c r="L69" s="125">
        <f t="shared" si="5"/>
        <v>1</v>
      </c>
    </row>
    <row r="70" spans="1:12" ht="42.75" customHeight="1">
      <c r="A70" s="62" t="s">
        <v>28</v>
      </c>
      <c r="B70" s="63">
        <v>921</v>
      </c>
      <c r="C70" s="63" t="s">
        <v>187</v>
      </c>
      <c r="D70" s="63" t="s">
        <v>129</v>
      </c>
      <c r="E70" s="77" t="s">
        <v>4</v>
      </c>
      <c r="F70" s="77" t="s">
        <v>2</v>
      </c>
      <c r="G70" s="77"/>
      <c r="H70" s="77"/>
      <c r="I70" s="63"/>
      <c r="J70" s="23">
        <f t="shared" si="5"/>
        <v>1</v>
      </c>
      <c r="K70" s="23">
        <f t="shared" si="5"/>
        <v>1</v>
      </c>
      <c r="L70" s="24">
        <f t="shared" si="5"/>
        <v>1</v>
      </c>
    </row>
    <row r="71" spans="1:12" ht="46.5" customHeight="1">
      <c r="A71" s="62" t="s">
        <v>27</v>
      </c>
      <c r="B71" s="63">
        <v>921</v>
      </c>
      <c r="C71" s="63" t="s">
        <v>187</v>
      </c>
      <c r="D71" s="63" t="s">
        <v>129</v>
      </c>
      <c r="E71" s="77" t="s">
        <v>4</v>
      </c>
      <c r="F71" s="77" t="s">
        <v>189</v>
      </c>
      <c r="G71" s="77"/>
      <c r="H71" s="77"/>
      <c r="I71" s="63"/>
      <c r="J71" s="23">
        <f t="shared" si="5"/>
        <v>1</v>
      </c>
      <c r="K71" s="23">
        <f t="shared" si="5"/>
        <v>1</v>
      </c>
      <c r="L71" s="24">
        <f t="shared" si="5"/>
        <v>1</v>
      </c>
    </row>
    <row r="72" spans="1:12" ht="27" customHeight="1">
      <c r="A72" s="62" t="s">
        <v>168</v>
      </c>
      <c r="B72" s="63">
        <v>921</v>
      </c>
      <c r="C72" s="63" t="s">
        <v>187</v>
      </c>
      <c r="D72" s="63" t="s">
        <v>129</v>
      </c>
      <c r="E72" s="77" t="s">
        <v>4</v>
      </c>
      <c r="F72" s="77" t="s">
        <v>189</v>
      </c>
      <c r="G72" s="77" t="s">
        <v>64</v>
      </c>
      <c r="H72" s="77" t="s">
        <v>65</v>
      </c>
      <c r="I72" s="63"/>
      <c r="J72" s="23">
        <f t="shared" si="5"/>
        <v>1</v>
      </c>
      <c r="K72" s="23">
        <f t="shared" si="5"/>
        <v>1</v>
      </c>
      <c r="L72" s="24">
        <f t="shared" si="5"/>
        <v>1</v>
      </c>
    </row>
    <row r="73" spans="1:12" ht="21" customHeight="1">
      <c r="A73" s="62" t="s">
        <v>170</v>
      </c>
      <c r="B73" s="63">
        <v>921</v>
      </c>
      <c r="C73" s="63" t="s">
        <v>187</v>
      </c>
      <c r="D73" s="63" t="s">
        <v>129</v>
      </c>
      <c r="E73" s="77" t="s">
        <v>4</v>
      </c>
      <c r="F73" s="77" t="s">
        <v>189</v>
      </c>
      <c r="G73" s="77" t="s">
        <v>64</v>
      </c>
      <c r="H73" s="77" t="s">
        <v>156</v>
      </c>
      <c r="I73" s="63"/>
      <c r="J73" s="23">
        <f>J75</f>
        <v>1</v>
      </c>
      <c r="K73" s="23">
        <f>K75</f>
        <v>1</v>
      </c>
      <c r="L73" s="24">
        <f>L75</f>
        <v>1</v>
      </c>
    </row>
    <row r="74" spans="1:12" ht="15">
      <c r="A74" s="80" t="s">
        <v>229</v>
      </c>
      <c r="B74" s="63">
        <v>921</v>
      </c>
      <c r="C74" s="63" t="s">
        <v>187</v>
      </c>
      <c r="D74" s="63" t="s">
        <v>129</v>
      </c>
      <c r="E74" s="77" t="s">
        <v>4</v>
      </c>
      <c r="F74" s="77" t="s">
        <v>189</v>
      </c>
      <c r="G74" s="77" t="s">
        <v>64</v>
      </c>
      <c r="H74" s="77" t="s">
        <v>156</v>
      </c>
      <c r="I74" s="63" t="s">
        <v>235</v>
      </c>
      <c r="J74" s="23">
        <f>J75</f>
        <v>1</v>
      </c>
      <c r="K74" s="23">
        <f>K75</f>
        <v>1</v>
      </c>
      <c r="L74" s="24">
        <f>L75</f>
        <v>1</v>
      </c>
    </row>
    <row r="75" spans="1:12" s="15" customFormat="1" ht="32.25" customHeight="1">
      <c r="A75" s="62" t="s">
        <v>105</v>
      </c>
      <c r="B75" s="63">
        <v>921</v>
      </c>
      <c r="C75" s="63" t="s">
        <v>187</v>
      </c>
      <c r="D75" s="63" t="s">
        <v>129</v>
      </c>
      <c r="E75" s="77" t="s">
        <v>4</v>
      </c>
      <c r="F75" s="77" t="s">
        <v>189</v>
      </c>
      <c r="G75" s="77" t="s">
        <v>64</v>
      </c>
      <c r="H75" s="77" t="s">
        <v>156</v>
      </c>
      <c r="I75" s="63" t="s">
        <v>104</v>
      </c>
      <c r="J75" s="26">
        <v>1</v>
      </c>
      <c r="K75" s="26">
        <v>1</v>
      </c>
      <c r="L75" s="27">
        <v>1</v>
      </c>
    </row>
    <row r="76" spans="1:12" ht="15">
      <c r="A76" s="62" t="s">
        <v>131</v>
      </c>
      <c r="B76" s="122">
        <v>921</v>
      </c>
      <c r="C76" s="122" t="s">
        <v>187</v>
      </c>
      <c r="D76" s="122" t="s">
        <v>160</v>
      </c>
      <c r="E76" s="77"/>
      <c r="F76" s="77"/>
      <c r="G76" s="77"/>
      <c r="H76" s="77"/>
      <c r="I76" s="122"/>
      <c r="J76" s="23">
        <f>J77+J82+J85+J89</f>
        <v>0</v>
      </c>
      <c r="K76" s="23">
        <f aca="true" t="shared" si="6" ref="J76:L77">K77</f>
        <v>0</v>
      </c>
      <c r="L76" s="24">
        <f t="shared" si="6"/>
        <v>0</v>
      </c>
    </row>
    <row r="77" spans="1:12" ht="30">
      <c r="A77" s="62" t="s">
        <v>28</v>
      </c>
      <c r="B77" s="63">
        <v>921</v>
      </c>
      <c r="C77" s="63" t="s">
        <v>187</v>
      </c>
      <c r="D77" s="63" t="s">
        <v>160</v>
      </c>
      <c r="E77" s="77" t="s">
        <v>4</v>
      </c>
      <c r="F77" s="77" t="s">
        <v>2</v>
      </c>
      <c r="G77" s="77"/>
      <c r="H77" s="77"/>
      <c r="I77" s="77"/>
      <c r="J77" s="23">
        <f t="shared" si="6"/>
        <v>0</v>
      </c>
      <c r="K77" s="23">
        <f t="shared" si="6"/>
        <v>0</v>
      </c>
      <c r="L77" s="24">
        <f t="shared" si="6"/>
        <v>0</v>
      </c>
    </row>
    <row r="78" spans="1:12" ht="45">
      <c r="A78" s="62" t="s">
        <v>27</v>
      </c>
      <c r="B78" s="63">
        <v>921</v>
      </c>
      <c r="C78" s="63" t="s">
        <v>187</v>
      </c>
      <c r="D78" s="63" t="s">
        <v>160</v>
      </c>
      <c r="E78" s="77" t="s">
        <v>4</v>
      </c>
      <c r="F78" s="77" t="s">
        <v>189</v>
      </c>
      <c r="G78" s="77" t="s">
        <v>64</v>
      </c>
      <c r="H78" s="77"/>
      <c r="I78" s="77"/>
      <c r="J78" s="23">
        <f>J79+J85</f>
        <v>0</v>
      </c>
      <c r="K78" s="23">
        <f>K79+K85</f>
        <v>0</v>
      </c>
      <c r="L78" s="24">
        <f>L79+L85</f>
        <v>0</v>
      </c>
    </row>
    <row r="79" spans="1:12" ht="15">
      <c r="A79" s="62" t="s">
        <v>168</v>
      </c>
      <c r="B79" s="63">
        <v>921</v>
      </c>
      <c r="C79" s="63" t="s">
        <v>187</v>
      </c>
      <c r="D79" s="63" t="s">
        <v>160</v>
      </c>
      <c r="E79" s="77" t="s">
        <v>4</v>
      </c>
      <c r="F79" s="77" t="s">
        <v>189</v>
      </c>
      <c r="G79" s="77" t="s">
        <v>64</v>
      </c>
      <c r="H79" s="77" t="s">
        <v>65</v>
      </c>
      <c r="I79" s="77"/>
      <c r="J79" s="23">
        <f>J82+J80</f>
        <v>0</v>
      </c>
      <c r="K79" s="23">
        <f>K82</f>
        <v>0</v>
      </c>
      <c r="L79" s="24">
        <f>L82</f>
        <v>0</v>
      </c>
    </row>
    <row r="80" spans="1:12" ht="45">
      <c r="A80" s="62" t="s">
        <v>27</v>
      </c>
      <c r="B80" s="63">
        <v>921</v>
      </c>
      <c r="C80" s="63" t="s">
        <v>187</v>
      </c>
      <c r="D80" s="63" t="s">
        <v>160</v>
      </c>
      <c r="E80" s="77" t="s">
        <v>4</v>
      </c>
      <c r="F80" s="77" t="s">
        <v>189</v>
      </c>
      <c r="G80" s="77" t="s">
        <v>64</v>
      </c>
      <c r="H80" s="77" t="s">
        <v>261</v>
      </c>
      <c r="I80" s="77" t="s">
        <v>238</v>
      </c>
      <c r="J80" s="38">
        <f>J81</f>
        <v>0</v>
      </c>
      <c r="K80" s="38"/>
      <c r="L80" s="39"/>
    </row>
    <row r="81" spans="1:12" ht="30">
      <c r="A81" s="79" t="s">
        <v>228</v>
      </c>
      <c r="B81" s="63">
        <v>921</v>
      </c>
      <c r="C81" s="63" t="s">
        <v>187</v>
      </c>
      <c r="D81" s="63" t="s">
        <v>160</v>
      </c>
      <c r="E81" s="77" t="s">
        <v>4</v>
      </c>
      <c r="F81" s="77" t="s">
        <v>189</v>
      </c>
      <c r="G81" s="77" t="s">
        <v>64</v>
      </c>
      <c r="H81" s="77" t="s">
        <v>261</v>
      </c>
      <c r="I81" s="77" t="s">
        <v>234</v>
      </c>
      <c r="J81" s="38"/>
      <c r="K81" s="38"/>
      <c r="L81" s="39"/>
    </row>
    <row r="82" spans="1:12" ht="30">
      <c r="A82" s="62" t="s">
        <v>192</v>
      </c>
      <c r="B82" s="63">
        <v>921</v>
      </c>
      <c r="C82" s="63" t="s">
        <v>187</v>
      </c>
      <c r="D82" s="63" t="s">
        <v>160</v>
      </c>
      <c r="E82" s="77" t="s">
        <v>4</v>
      </c>
      <c r="F82" s="77" t="s">
        <v>189</v>
      </c>
      <c r="G82" s="77" t="s">
        <v>64</v>
      </c>
      <c r="H82" s="77" t="s">
        <v>191</v>
      </c>
      <c r="I82" s="77" t="s">
        <v>186</v>
      </c>
      <c r="J82" s="23">
        <f>J84</f>
        <v>0</v>
      </c>
      <c r="K82" s="23">
        <f>K84</f>
        <v>0</v>
      </c>
      <c r="L82" s="24">
        <f>L84</f>
        <v>0</v>
      </c>
    </row>
    <row r="83" spans="1:12" ht="15">
      <c r="A83" s="80" t="s">
        <v>229</v>
      </c>
      <c r="B83" s="77">
        <v>921</v>
      </c>
      <c r="C83" s="77" t="s">
        <v>187</v>
      </c>
      <c r="D83" s="77" t="s">
        <v>160</v>
      </c>
      <c r="E83" s="77" t="s">
        <v>4</v>
      </c>
      <c r="F83" s="77" t="s">
        <v>189</v>
      </c>
      <c r="G83" s="77" t="s">
        <v>64</v>
      </c>
      <c r="H83" s="77" t="s">
        <v>191</v>
      </c>
      <c r="I83" s="77" t="s">
        <v>235</v>
      </c>
      <c r="J83" s="23">
        <f>J84</f>
        <v>0</v>
      </c>
      <c r="K83" s="23">
        <f>K84</f>
        <v>0</v>
      </c>
      <c r="L83" s="24">
        <f>L84</f>
        <v>0</v>
      </c>
    </row>
    <row r="84" spans="1:12" ht="15">
      <c r="A84" s="62" t="s">
        <v>150</v>
      </c>
      <c r="B84" s="77">
        <v>921</v>
      </c>
      <c r="C84" s="77" t="s">
        <v>187</v>
      </c>
      <c r="D84" s="77" t="s">
        <v>160</v>
      </c>
      <c r="E84" s="77" t="s">
        <v>4</v>
      </c>
      <c r="F84" s="77" t="s">
        <v>189</v>
      </c>
      <c r="G84" s="77" t="s">
        <v>64</v>
      </c>
      <c r="H84" s="77" t="s">
        <v>191</v>
      </c>
      <c r="I84" s="77" t="s">
        <v>143</v>
      </c>
      <c r="J84" s="26"/>
      <c r="K84" s="26">
        <v>0</v>
      </c>
      <c r="L84" s="27">
        <v>0</v>
      </c>
    </row>
    <row r="85" spans="1:12" ht="30">
      <c r="A85" s="62" t="s">
        <v>171</v>
      </c>
      <c r="B85" s="77">
        <v>921</v>
      </c>
      <c r="C85" s="77" t="s">
        <v>187</v>
      </c>
      <c r="D85" s="77" t="s">
        <v>160</v>
      </c>
      <c r="E85" s="77" t="s">
        <v>4</v>
      </c>
      <c r="F85" s="77" t="s">
        <v>189</v>
      </c>
      <c r="G85" s="77" t="s">
        <v>64</v>
      </c>
      <c r="H85" s="77" t="s">
        <v>157</v>
      </c>
      <c r="I85" s="77"/>
      <c r="J85" s="23">
        <v>0</v>
      </c>
      <c r="K85" s="23">
        <f>K86+K89</f>
        <v>0</v>
      </c>
      <c r="L85" s="24">
        <f>L86+L89</f>
        <v>0</v>
      </c>
    </row>
    <row r="86" spans="1:12" s="15" customFormat="1" ht="30">
      <c r="A86" s="62" t="s">
        <v>21</v>
      </c>
      <c r="B86" s="77">
        <v>921</v>
      </c>
      <c r="C86" s="77" t="s">
        <v>187</v>
      </c>
      <c r="D86" s="77" t="s">
        <v>160</v>
      </c>
      <c r="E86" s="77" t="s">
        <v>4</v>
      </c>
      <c r="F86" s="77" t="s">
        <v>189</v>
      </c>
      <c r="G86" s="77" t="s">
        <v>64</v>
      </c>
      <c r="H86" s="77" t="s">
        <v>158</v>
      </c>
      <c r="I86" s="77"/>
      <c r="J86" s="23">
        <f>J88</f>
        <v>0</v>
      </c>
      <c r="K86" s="23">
        <f>K88</f>
        <v>0</v>
      </c>
      <c r="L86" s="24">
        <f>L88</f>
        <v>0</v>
      </c>
    </row>
    <row r="87" spans="1:12" ht="30">
      <c r="A87" s="79" t="s">
        <v>228</v>
      </c>
      <c r="B87" s="77">
        <v>921</v>
      </c>
      <c r="C87" s="77" t="s">
        <v>187</v>
      </c>
      <c r="D87" s="77" t="s">
        <v>160</v>
      </c>
      <c r="E87" s="77" t="s">
        <v>4</v>
      </c>
      <c r="F87" s="77" t="s">
        <v>189</v>
      </c>
      <c r="G87" s="77" t="s">
        <v>64</v>
      </c>
      <c r="H87" s="77" t="s">
        <v>158</v>
      </c>
      <c r="I87" s="77" t="s">
        <v>238</v>
      </c>
      <c r="J87" s="23">
        <f>J88</f>
        <v>0</v>
      </c>
      <c r="K87" s="23">
        <f>K88</f>
        <v>0</v>
      </c>
      <c r="L87" s="24">
        <f>L88</f>
        <v>0</v>
      </c>
    </row>
    <row r="88" spans="1:12" ht="30">
      <c r="A88" s="62" t="s">
        <v>147</v>
      </c>
      <c r="B88" s="77">
        <v>921</v>
      </c>
      <c r="C88" s="77" t="s">
        <v>187</v>
      </c>
      <c r="D88" s="77" t="s">
        <v>160</v>
      </c>
      <c r="E88" s="77" t="s">
        <v>4</v>
      </c>
      <c r="F88" s="77" t="s">
        <v>189</v>
      </c>
      <c r="G88" s="77" t="s">
        <v>64</v>
      </c>
      <c r="H88" s="77" t="s">
        <v>158</v>
      </c>
      <c r="I88" s="77" t="s">
        <v>142</v>
      </c>
      <c r="J88" s="26"/>
      <c r="K88" s="26">
        <v>0</v>
      </c>
      <c r="L88" s="27">
        <v>0</v>
      </c>
    </row>
    <row r="89" spans="1:12" ht="15">
      <c r="A89" s="62" t="s">
        <v>354</v>
      </c>
      <c r="B89" s="77">
        <v>921</v>
      </c>
      <c r="C89" s="77" t="s">
        <v>187</v>
      </c>
      <c r="D89" s="77" t="s">
        <v>160</v>
      </c>
      <c r="E89" s="77" t="s">
        <v>4</v>
      </c>
      <c r="F89" s="77" t="s">
        <v>189</v>
      </c>
      <c r="G89" s="77" t="s">
        <v>64</v>
      </c>
      <c r="H89" s="77" t="s">
        <v>355</v>
      </c>
      <c r="I89" s="77"/>
      <c r="J89" s="23">
        <f>J91</f>
        <v>0</v>
      </c>
      <c r="K89" s="23">
        <f>K91</f>
        <v>0</v>
      </c>
      <c r="L89" s="24">
        <f>L91</f>
        <v>0</v>
      </c>
    </row>
    <row r="90" spans="1:12" ht="30">
      <c r="A90" s="79" t="s">
        <v>228</v>
      </c>
      <c r="B90" s="77">
        <v>921</v>
      </c>
      <c r="C90" s="77" t="s">
        <v>187</v>
      </c>
      <c r="D90" s="77" t="s">
        <v>160</v>
      </c>
      <c r="E90" s="77" t="s">
        <v>4</v>
      </c>
      <c r="F90" s="77" t="s">
        <v>189</v>
      </c>
      <c r="G90" s="77" t="s">
        <v>64</v>
      </c>
      <c r="H90" s="77" t="s">
        <v>355</v>
      </c>
      <c r="I90" s="77" t="s">
        <v>238</v>
      </c>
      <c r="J90" s="23">
        <f>J91</f>
        <v>0</v>
      </c>
      <c r="K90" s="23">
        <f>K91</f>
        <v>0</v>
      </c>
      <c r="L90" s="24">
        <f>L91</f>
        <v>0</v>
      </c>
    </row>
    <row r="91" spans="1:12" ht="30">
      <c r="A91" s="62" t="s">
        <v>147</v>
      </c>
      <c r="B91" s="77">
        <v>921</v>
      </c>
      <c r="C91" s="77" t="s">
        <v>187</v>
      </c>
      <c r="D91" s="77" t="s">
        <v>160</v>
      </c>
      <c r="E91" s="77" t="s">
        <v>4</v>
      </c>
      <c r="F91" s="77" t="s">
        <v>189</v>
      </c>
      <c r="G91" s="77" t="s">
        <v>64</v>
      </c>
      <c r="H91" s="77" t="s">
        <v>355</v>
      </c>
      <c r="I91" s="77" t="s">
        <v>142</v>
      </c>
      <c r="J91" s="26"/>
      <c r="K91" s="26">
        <v>0</v>
      </c>
      <c r="L91" s="27">
        <v>0</v>
      </c>
    </row>
    <row r="92" spans="1:12" ht="15">
      <c r="A92" s="62" t="s">
        <v>33</v>
      </c>
      <c r="B92" s="139">
        <v>921</v>
      </c>
      <c r="C92" s="139" t="s">
        <v>133</v>
      </c>
      <c r="D92" s="139"/>
      <c r="E92" s="77"/>
      <c r="F92" s="77"/>
      <c r="G92" s="77"/>
      <c r="H92" s="77" t="s">
        <v>186</v>
      </c>
      <c r="I92" s="140" t="s">
        <v>186</v>
      </c>
      <c r="J92" s="141">
        <f aca="true" t="shared" si="7" ref="J92:L95">J93</f>
        <v>131.9</v>
      </c>
      <c r="K92" s="141">
        <f t="shared" si="7"/>
        <v>145.7</v>
      </c>
      <c r="L92" s="141">
        <f t="shared" si="7"/>
        <v>159.79999999999998</v>
      </c>
    </row>
    <row r="93" spans="1:12" ht="15">
      <c r="A93" s="62" t="s">
        <v>30</v>
      </c>
      <c r="B93" s="122">
        <v>921</v>
      </c>
      <c r="C93" s="122" t="s">
        <v>133</v>
      </c>
      <c r="D93" s="122" t="s">
        <v>132</v>
      </c>
      <c r="E93" s="77"/>
      <c r="F93" s="77" t="s">
        <v>186</v>
      </c>
      <c r="G93" s="77"/>
      <c r="H93" s="77" t="s">
        <v>186</v>
      </c>
      <c r="I93" s="122" t="s">
        <v>186</v>
      </c>
      <c r="J93" s="124">
        <f t="shared" si="7"/>
        <v>131.9</v>
      </c>
      <c r="K93" s="124">
        <f t="shared" si="7"/>
        <v>145.7</v>
      </c>
      <c r="L93" s="124">
        <f t="shared" si="7"/>
        <v>159.79999999999998</v>
      </c>
    </row>
    <row r="94" spans="1:12" ht="30">
      <c r="A94" s="62" t="s">
        <v>28</v>
      </c>
      <c r="B94" s="63">
        <v>921</v>
      </c>
      <c r="C94" s="63" t="s">
        <v>133</v>
      </c>
      <c r="D94" s="63" t="s">
        <v>132</v>
      </c>
      <c r="E94" s="77" t="s">
        <v>4</v>
      </c>
      <c r="F94" s="77" t="s">
        <v>2</v>
      </c>
      <c r="G94" s="77"/>
      <c r="H94" s="77"/>
      <c r="I94" s="63"/>
      <c r="J94" s="23">
        <f t="shared" si="7"/>
        <v>131.9</v>
      </c>
      <c r="K94" s="23">
        <f t="shared" si="7"/>
        <v>145.7</v>
      </c>
      <c r="L94" s="24">
        <f>L95</f>
        <v>159.79999999999998</v>
      </c>
    </row>
    <row r="95" spans="1:12" ht="29.25" customHeight="1">
      <c r="A95" s="62" t="s">
        <v>27</v>
      </c>
      <c r="B95" s="63">
        <v>921</v>
      </c>
      <c r="C95" s="63" t="s">
        <v>133</v>
      </c>
      <c r="D95" s="63" t="s">
        <v>132</v>
      </c>
      <c r="E95" s="77" t="s">
        <v>4</v>
      </c>
      <c r="F95" s="77" t="s">
        <v>189</v>
      </c>
      <c r="G95" s="77"/>
      <c r="H95" s="77"/>
      <c r="I95" s="63"/>
      <c r="J95" s="23">
        <f t="shared" si="7"/>
        <v>131.9</v>
      </c>
      <c r="K95" s="23">
        <f t="shared" si="7"/>
        <v>145.7</v>
      </c>
      <c r="L95" s="24">
        <f>L96</f>
        <v>159.79999999999998</v>
      </c>
    </row>
    <row r="96" spans="1:12" ht="30">
      <c r="A96" s="62" t="s">
        <v>31</v>
      </c>
      <c r="B96" s="63">
        <v>921</v>
      </c>
      <c r="C96" s="63" t="s">
        <v>133</v>
      </c>
      <c r="D96" s="63" t="s">
        <v>132</v>
      </c>
      <c r="E96" s="77" t="s">
        <v>4</v>
      </c>
      <c r="F96" s="77" t="s">
        <v>189</v>
      </c>
      <c r="G96" s="77" t="s">
        <v>64</v>
      </c>
      <c r="H96" s="77" t="s">
        <v>34</v>
      </c>
      <c r="I96" s="63"/>
      <c r="J96" s="23">
        <f>J97+J99</f>
        <v>131.9</v>
      </c>
      <c r="K96" s="23">
        <f>K97+K99</f>
        <v>145.7</v>
      </c>
      <c r="L96" s="23">
        <f>L97+L99</f>
        <v>159.79999999999998</v>
      </c>
    </row>
    <row r="97" spans="1:15" ht="60">
      <c r="A97" s="79" t="s">
        <v>236</v>
      </c>
      <c r="B97" s="63">
        <v>921</v>
      </c>
      <c r="C97" s="63" t="s">
        <v>133</v>
      </c>
      <c r="D97" s="63" t="s">
        <v>132</v>
      </c>
      <c r="E97" s="77" t="s">
        <v>4</v>
      </c>
      <c r="F97" s="77" t="s">
        <v>189</v>
      </c>
      <c r="G97" s="77" t="s">
        <v>64</v>
      </c>
      <c r="H97" s="77" t="s">
        <v>34</v>
      </c>
      <c r="I97" s="63" t="s">
        <v>237</v>
      </c>
      <c r="J97" s="23">
        <f>J98</f>
        <v>120.383</v>
      </c>
      <c r="K97" s="23">
        <f>K98</f>
        <v>134.183</v>
      </c>
      <c r="L97" s="24">
        <f>L98</f>
        <v>148.283</v>
      </c>
      <c r="O97" s="153"/>
    </row>
    <row r="98" spans="1:12" ht="30.75" customHeight="1">
      <c r="A98" s="62" t="s">
        <v>32</v>
      </c>
      <c r="B98" s="63">
        <v>921</v>
      </c>
      <c r="C98" s="63" t="s">
        <v>133</v>
      </c>
      <c r="D98" s="63" t="s">
        <v>132</v>
      </c>
      <c r="E98" s="77" t="s">
        <v>4</v>
      </c>
      <c r="F98" s="77" t="s">
        <v>189</v>
      </c>
      <c r="G98" s="77" t="s">
        <v>64</v>
      </c>
      <c r="H98" s="77" t="s">
        <v>34</v>
      </c>
      <c r="I98" s="63" t="s">
        <v>140</v>
      </c>
      <c r="J98" s="26">
        <v>120.383</v>
      </c>
      <c r="K98" s="26">
        <v>134.183</v>
      </c>
      <c r="L98" s="26">
        <v>148.283</v>
      </c>
    </row>
    <row r="99" spans="1:12" s="15" customFormat="1" ht="29.25" customHeight="1">
      <c r="A99" s="79" t="s">
        <v>228</v>
      </c>
      <c r="B99" s="63">
        <v>921</v>
      </c>
      <c r="C99" s="63" t="s">
        <v>133</v>
      </c>
      <c r="D99" s="63" t="s">
        <v>132</v>
      </c>
      <c r="E99" s="77" t="s">
        <v>4</v>
      </c>
      <c r="F99" s="77" t="s">
        <v>189</v>
      </c>
      <c r="G99" s="77" t="s">
        <v>64</v>
      </c>
      <c r="H99" s="77" t="s">
        <v>34</v>
      </c>
      <c r="I99" s="63" t="s">
        <v>238</v>
      </c>
      <c r="J99" s="137">
        <f>J100</f>
        <v>11.517</v>
      </c>
      <c r="K99" s="137">
        <f>K100</f>
        <v>11.517</v>
      </c>
      <c r="L99" s="138">
        <f>L100</f>
        <v>11.517</v>
      </c>
    </row>
    <row r="100" spans="1:12" ht="30">
      <c r="A100" s="62" t="s">
        <v>3</v>
      </c>
      <c r="B100" s="63">
        <v>921</v>
      </c>
      <c r="C100" s="63" t="s">
        <v>133</v>
      </c>
      <c r="D100" s="63" t="s">
        <v>132</v>
      </c>
      <c r="E100" s="77" t="s">
        <v>4</v>
      </c>
      <c r="F100" s="77" t="s">
        <v>189</v>
      </c>
      <c r="G100" s="77" t="s">
        <v>64</v>
      </c>
      <c r="H100" s="77" t="s">
        <v>34</v>
      </c>
      <c r="I100" s="63" t="s">
        <v>142</v>
      </c>
      <c r="J100" s="26">
        <v>11.517</v>
      </c>
      <c r="K100" s="26">
        <v>11.517</v>
      </c>
      <c r="L100" s="27">
        <v>11.517</v>
      </c>
    </row>
    <row r="101" spans="1:12" ht="30">
      <c r="A101" s="62" t="s">
        <v>103</v>
      </c>
      <c r="B101" s="139">
        <v>921</v>
      </c>
      <c r="C101" s="139" t="s">
        <v>132</v>
      </c>
      <c r="D101" s="63"/>
      <c r="E101" s="77"/>
      <c r="F101" s="77"/>
      <c r="G101" s="77"/>
      <c r="H101" s="77"/>
      <c r="I101" s="63"/>
      <c r="J101" s="141">
        <f>J102</f>
        <v>0</v>
      </c>
      <c r="K101" s="141">
        <f aca="true" t="shared" si="8" ref="K101:L104">K102</f>
        <v>0</v>
      </c>
      <c r="L101" s="142">
        <f t="shared" si="8"/>
        <v>0</v>
      </c>
    </row>
    <row r="102" spans="1:12" ht="37.5" customHeight="1">
      <c r="A102" s="62" t="s">
        <v>138</v>
      </c>
      <c r="B102" s="122">
        <v>921</v>
      </c>
      <c r="C102" s="122" t="s">
        <v>132</v>
      </c>
      <c r="D102" s="122" t="s">
        <v>134</v>
      </c>
      <c r="E102" s="77"/>
      <c r="F102" s="77"/>
      <c r="G102" s="77"/>
      <c r="H102" s="77"/>
      <c r="I102" s="122"/>
      <c r="J102" s="124">
        <f>J103</f>
        <v>0</v>
      </c>
      <c r="K102" s="124">
        <f t="shared" si="8"/>
        <v>0</v>
      </c>
      <c r="L102" s="125">
        <f t="shared" si="8"/>
        <v>0</v>
      </c>
    </row>
    <row r="103" spans="1:12" ht="30" customHeight="1">
      <c r="A103" s="62" t="s">
        <v>62</v>
      </c>
      <c r="B103" s="63">
        <v>921</v>
      </c>
      <c r="C103" s="63" t="s">
        <v>132</v>
      </c>
      <c r="D103" s="63" t="s">
        <v>134</v>
      </c>
      <c r="E103" s="77" t="s">
        <v>4</v>
      </c>
      <c r="F103" s="77" t="s">
        <v>2</v>
      </c>
      <c r="G103" s="77"/>
      <c r="H103" s="77"/>
      <c r="I103" s="63"/>
      <c r="J103" s="23">
        <f>J104</f>
        <v>0</v>
      </c>
      <c r="K103" s="23">
        <f t="shared" si="8"/>
        <v>0</v>
      </c>
      <c r="L103" s="24">
        <f t="shared" si="8"/>
        <v>0</v>
      </c>
    </row>
    <row r="104" spans="1:12" ht="30" customHeight="1">
      <c r="A104" s="62" t="s">
        <v>63</v>
      </c>
      <c r="B104" s="63">
        <v>921</v>
      </c>
      <c r="C104" s="63" t="s">
        <v>132</v>
      </c>
      <c r="D104" s="63" t="s">
        <v>134</v>
      </c>
      <c r="E104" s="77" t="s">
        <v>4</v>
      </c>
      <c r="F104" s="77" t="s">
        <v>189</v>
      </c>
      <c r="G104" s="77" t="s">
        <v>64</v>
      </c>
      <c r="H104" s="77"/>
      <c r="I104" s="63"/>
      <c r="J104" s="23">
        <f>J105+J108</f>
        <v>0</v>
      </c>
      <c r="K104" s="23">
        <f t="shared" si="8"/>
        <v>0</v>
      </c>
      <c r="L104" s="24">
        <f t="shared" si="8"/>
        <v>0</v>
      </c>
    </row>
    <row r="105" spans="1:12" ht="30" customHeight="1">
      <c r="A105" s="62" t="s">
        <v>50</v>
      </c>
      <c r="B105" s="63">
        <v>921</v>
      </c>
      <c r="C105" s="63" t="s">
        <v>132</v>
      </c>
      <c r="D105" s="63" t="s">
        <v>134</v>
      </c>
      <c r="E105" s="77" t="s">
        <v>4</v>
      </c>
      <c r="F105" s="77" t="s">
        <v>189</v>
      </c>
      <c r="G105" s="77" t="s">
        <v>64</v>
      </c>
      <c r="H105" s="77" t="s">
        <v>108</v>
      </c>
      <c r="I105" s="63"/>
      <c r="J105" s="23">
        <f>J107</f>
        <v>0</v>
      </c>
      <c r="K105" s="23">
        <f>K107</f>
        <v>0</v>
      </c>
      <c r="L105" s="24">
        <f>L107</f>
        <v>0</v>
      </c>
    </row>
    <row r="106" spans="1:12" ht="30">
      <c r="A106" s="79" t="s">
        <v>228</v>
      </c>
      <c r="B106" s="63">
        <v>921</v>
      </c>
      <c r="C106" s="63" t="s">
        <v>132</v>
      </c>
      <c r="D106" s="63" t="s">
        <v>134</v>
      </c>
      <c r="E106" s="77" t="s">
        <v>4</v>
      </c>
      <c r="F106" s="77" t="s">
        <v>189</v>
      </c>
      <c r="G106" s="77" t="s">
        <v>64</v>
      </c>
      <c r="H106" s="77" t="s">
        <v>108</v>
      </c>
      <c r="I106" s="63" t="s">
        <v>238</v>
      </c>
      <c r="J106" s="23">
        <f>J107</f>
        <v>0</v>
      </c>
      <c r="K106" s="23">
        <f>K107</f>
        <v>0</v>
      </c>
      <c r="L106" s="24">
        <f>L107</f>
        <v>0</v>
      </c>
    </row>
    <row r="107" spans="1:12" ht="30">
      <c r="A107" s="62" t="s">
        <v>147</v>
      </c>
      <c r="B107" s="63">
        <v>921</v>
      </c>
      <c r="C107" s="63" t="s">
        <v>132</v>
      </c>
      <c r="D107" s="63" t="s">
        <v>134</v>
      </c>
      <c r="E107" s="77" t="s">
        <v>4</v>
      </c>
      <c r="F107" s="77" t="s">
        <v>189</v>
      </c>
      <c r="G107" s="77" t="s">
        <v>64</v>
      </c>
      <c r="H107" s="77" t="s">
        <v>108</v>
      </c>
      <c r="I107" s="63" t="s">
        <v>142</v>
      </c>
      <c r="J107" s="26"/>
      <c r="K107" s="26">
        <v>0</v>
      </c>
      <c r="L107" s="27">
        <v>0</v>
      </c>
    </row>
    <row r="108" spans="1:12" ht="30">
      <c r="A108" s="62" t="s">
        <v>212</v>
      </c>
      <c r="B108" s="63">
        <v>921</v>
      </c>
      <c r="C108" s="63" t="s">
        <v>132</v>
      </c>
      <c r="D108" s="63" t="s">
        <v>134</v>
      </c>
      <c r="E108" s="77" t="s">
        <v>4</v>
      </c>
      <c r="F108" s="77" t="s">
        <v>189</v>
      </c>
      <c r="G108" s="77" t="s">
        <v>64</v>
      </c>
      <c r="H108" s="77" t="s">
        <v>213</v>
      </c>
      <c r="I108" s="63"/>
      <c r="J108" s="23">
        <f>J110</f>
        <v>0</v>
      </c>
      <c r="K108" s="23">
        <f>K110</f>
        <v>0</v>
      </c>
      <c r="L108" s="24">
        <f>L110</f>
        <v>0</v>
      </c>
    </row>
    <row r="109" spans="1:12" ht="30">
      <c r="A109" s="79" t="s">
        <v>228</v>
      </c>
      <c r="B109" s="63">
        <v>921</v>
      </c>
      <c r="C109" s="63" t="s">
        <v>132</v>
      </c>
      <c r="D109" s="63" t="s">
        <v>134</v>
      </c>
      <c r="E109" s="77" t="s">
        <v>4</v>
      </c>
      <c r="F109" s="77" t="s">
        <v>189</v>
      </c>
      <c r="G109" s="77" t="s">
        <v>64</v>
      </c>
      <c r="H109" s="77" t="s">
        <v>213</v>
      </c>
      <c r="I109" s="63" t="s">
        <v>238</v>
      </c>
      <c r="J109" s="23">
        <f>J110</f>
        <v>0</v>
      </c>
      <c r="K109" s="23">
        <f>K110</f>
        <v>0</v>
      </c>
      <c r="L109" s="24">
        <f>L110</f>
        <v>0</v>
      </c>
    </row>
    <row r="110" spans="1:12" ht="28.5" customHeight="1">
      <c r="A110" s="62" t="s">
        <v>147</v>
      </c>
      <c r="B110" s="63">
        <v>921</v>
      </c>
      <c r="C110" s="63" t="s">
        <v>132</v>
      </c>
      <c r="D110" s="63" t="s">
        <v>134</v>
      </c>
      <c r="E110" s="77" t="s">
        <v>4</v>
      </c>
      <c r="F110" s="77" t="s">
        <v>189</v>
      </c>
      <c r="G110" s="77" t="s">
        <v>64</v>
      </c>
      <c r="H110" s="77" t="s">
        <v>213</v>
      </c>
      <c r="I110" s="63" t="s">
        <v>142</v>
      </c>
      <c r="J110" s="26"/>
      <c r="K110" s="26">
        <v>0</v>
      </c>
      <c r="L110" s="27">
        <v>0</v>
      </c>
    </row>
    <row r="111" spans="1:12" s="15" customFormat="1" ht="15">
      <c r="A111" s="62" t="s">
        <v>127</v>
      </c>
      <c r="B111" s="139">
        <v>921</v>
      </c>
      <c r="C111" s="139" t="s">
        <v>188</v>
      </c>
      <c r="D111" s="139"/>
      <c r="E111" s="77"/>
      <c r="F111" s="77"/>
      <c r="G111" s="77"/>
      <c r="H111" s="77"/>
      <c r="I111" s="140"/>
      <c r="J111" s="141">
        <f aca="true" t="shared" si="9" ref="J111:L113">J112</f>
        <v>248.7</v>
      </c>
      <c r="K111" s="141">
        <f t="shared" si="9"/>
        <v>248.7</v>
      </c>
      <c r="L111" s="141">
        <f t="shared" si="9"/>
        <v>248.7</v>
      </c>
    </row>
    <row r="112" spans="1:12" ht="15">
      <c r="A112" s="62" t="s">
        <v>98</v>
      </c>
      <c r="B112" s="122">
        <v>921</v>
      </c>
      <c r="C112" s="122" t="s">
        <v>188</v>
      </c>
      <c r="D112" s="122" t="s">
        <v>107</v>
      </c>
      <c r="E112" s="77"/>
      <c r="F112" s="77"/>
      <c r="G112" s="77"/>
      <c r="H112" s="77"/>
      <c r="I112" s="122"/>
      <c r="J112" s="124">
        <f t="shared" si="9"/>
        <v>248.7</v>
      </c>
      <c r="K112" s="124">
        <f t="shared" si="9"/>
        <v>248.7</v>
      </c>
      <c r="L112" s="124">
        <f t="shared" si="9"/>
        <v>248.7</v>
      </c>
    </row>
    <row r="113" spans="1:12" ht="30">
      <c r="A113" s="62" t="s">
        <v>28</v>
      </c>
      <c r="B113" s="63">
        <v>921</v>
      </c>
      <c r="C113" s="63" t="s">
        <v>188</v>
      </c>
      <c r="D113" s="63" t="s">
        <v>107</v>
      </c>
      <c r="E113" s="77" t="s">
        <v>4</v>
      </c>
      <c r="F113" s="77" t="s">
        <v>2</v>
      </c>
      <c r="G113" s="77"/>
      <c r="H113" s="77"/>
      <c r="I113" s="63"/>
      <c r="J113" s="23">
        <f t="shared" si="9"/>
        <v>248.7</v>
      </c>
      <c r="K113" s="23">
        <f t="shared" si="9"/>
        <v>248.7</v>
      </c>
      <c r="L113" s="24">
        <f t="shared" si="9"/>
        <v>248.7</v>
      </c>
    </row>
    <row r="114" spans="1:12" ht="45">
      <c r="A114" s="62" t="s">
        <v>27</v>
      </c>
      <c r="B114" s="22">
        <v>921</v>
      </c>
      <c r="C114" s="22" t="s">
        <v>188</v>
      </c>
      <c r="D114" s="22" t="s">
        <v>107</v>
      </c>
      <c r="E114" s="77" t="s">
        <v>4</v>
      </c>
      <c r="F114" s="77" t="s">
        <v>189</v>
      </c>
      <c r="G114" s="77" t="s">
        <v>64</v>
      </c>
      <c r="H114" s="77"/>
      <c r="I114" s="22"/>
      <c r="J114" s="23">
        <f>J115+J120</f>
        <v>248.7</v>
      </c>
      <c r="K114" s="23">
        <f>K115+K120</f>
        <v>248.7</v>
      </c>
      <c r="L114" s="24">
        <f>L115+L120</f>
        <v>248.7</v>
      </c>
    </row>
    <row r="115" spans="1:12" ht="30">
      <c r="A115" s="62" t="s">
        <v>171</v>
      </c>
      <c r="B115" s="22">
        <v>921</v>
      </c>
      <c r="C115" s="22" t="s">
        <v>188</v>
      </c>
      <c r="D115" s="22" t="s">
        <v>107</v>
      </c>
      <c r="E115" s="77" t="s">
        <v>4</v>
      </c>
      <c r="F115" s="77" t="s">
        <v>189</v>
      </c>
      <c r="G115" s="77" t="s">
        <v>64</v>
      </c>
      <c r="H115" s="77" t="s">
        <v>157</v>
      </c>
      <c r="I115" s="22"/>
      <c r="J115" s="23">
        <f>J116</f>
        <v>0</v>
      </c>
      <c r="K115" s="23">
        <f>K116</f>
        <v>0</v>
      </c>
      <c r="L115" s="24">
        <f>L116</f>
        <v>0</v>
      </c>
    </row>
    <row r="116" spans="1:12" ht="45">
      <c r="A116" s="62" t="s">
        <v>172</v>
      </c>
      <c r="B116" s="22">
        <v>921</v>
      </c>
      <c r="C116" s="22" t="s">
        <v>188</v>
      </c>
      <c r="D116" s="22" t="s">
        <v>107</v>
      </c>
      <c r="E116" s="77" t="s">
        <v>4</v>
      </c>
      <c r="F116" s="77" t="s">
        <v>189</v>
      </c>
      <c r="G116" s="77" t="s">
        <v>64</v>
      </c>
      <c r="H116" s="77" t="s">
        <v>12</v>
      </c>
      <c r="I116" s="22"/>
      <c r="J116" s="23">
        <f>SUM(J118:J119)</f>
        <v>0</v>
      </c>
      <c r="K116" s="23">
        <f>SUM(K118:K119)</f>
        <v>0</v>
      </c>
      <c r="L116" s="24">
        <f>SUM(L118:L119)</f>
        <v>0</v>
      </c>
    </row>
    <row r="117" spans="1:12" ht="30">
      <c r="A117" s="79" t="s">
        <v>228</v>
      </c>
      <c r="B117" s="22">
        <v>921</v>
      </c>
      <c r="C117" s="22" t="s">
        <v>188</v>
      </c>
      <c r="D117" s="22" t="s">
        <v>107</v>
      </c>
      <c r="E117" s="77" t="s">
        <v>4</v>
      </c>
      <c r="F117" s="77" t="s">
        <v>189</v>
      </c>
      <c r="G117" s="77" t="s">
        <v>64</v>
      </c>
      <c r="H117" s="77" t="s">
        <v>12</v>
      </c>
      <c r="I117" s="22">
        <v>200</v>
      </c>
      <c r="J117" s="23">
        <f>J118</f>
        <v>0</v>
      </c>
      <c r="K117" s="23">
        <f>K118</f>
        <v>0</v>
      </c>
      <c r="L117" s="24">
        <f>L118</f>
        <v>0</v>
      </c>
    </row>
    <row r="118" spans="1:12" ht="30">
      <c r="A118" s="62" t="s">
        <v>147</v>
      </c>
      <c r="B118" s="22">
        <v>921</v>
      </c>
      <c r="C118" s="22" t="s">
        <v>188</v>
      </c>
      <c r="D118" s="22" t="s">
        <v>107</v>
      </c>
      <c r="E118" s="77" t="s">
        <v>4</v>
      </c>
      <c r="F118" s="77" t="s">
        <v>189</v>
      </c>
      <c r="G118" s="77" t="s">
        <v>64</v>
      </c>
      <c r="H118" s="77" t="s">
        <v>12</v>
      </c>
      <c r="I118" s="22">
        <v>240</v>
      </c>
      <c r="J118" s="26">
        <v>0</v>
      </c>
      <c r="K118" s="26">
        <v>0</v>
      </c>
      <c r="L118" s="27">
        <v>0</v>
      </c>
    </row>
    <row r="119" spans="1:12" ht="15">
      <c r="A119" s="62" t="s">
        <v>149</v>
      </c>
      <c r="B119" s="22">
        <v>921</v>
      </c>
      <c r="C119" s="22" t="s">
        <v>188</v>
      </c>
      <c r="D119" s="22" t="s">
        <v>107</v>
      </c>
      <c r="E119" s="77" t="s">
        <v>4</v>
      </c>
      <c r="F119" s="77" t="s">
        <v>189</v>
      </c>
      <c r="G119" s="77" t="s">
        <v>64</v>
      </c>
      <c r="H119" s="77" t="s">
        <v>12</v>
      </c>
      <c r="I119" s="22">
        <v>410</v>
      </c>
      <c r="J119" s="26">
        <v>0</v>
      </c>
      <c r="K119" s="26">
        <v>0</v>
      </c>
      <c r="L119" s="27">
        <v>0</v>
      </c>
    </row>
    <row r="120" spans="1:12" s="15" customFormat="1" ht="45">
      <c r="A120" s="62" t="s">
        <v>70</v>
      </c>
      <c r="B120" s="22">
        <v>921</v>
      </c>
      <c r="C120" s="22" t="s">
        <v>188</v>
      </c>
      <c r="D120" s="22" t="s">
        <v>107</v>
      </c>
      <c r="E120" s="77" t="s">
        <v>4</v>
      </c>
      <c r="F120" s="77" t="s">
        <v>189</v>
      </c>
      <c r="G120" s="77" t="s">
        <v>64</v>
      </c>
      <c r="H120" s="77" t="s">
        <v>68</v>
      </c>
      <c r="I120" s="22"/>
      <c r="J120" s="23">
        <f>J121</f>
        <v>248.7</v>
      </c>
      <c r="K120" s="23">
        <f>K121</f>
        <v>248.7</v>
      </c>
      <c r="L120" s="24">
        <f>L121</f>
        <v>248.7</v>
      </c>
    </row>
    <row r="121" spans="1:12" ht="150">
      <c r="A121" s="62" t="s">
        <v>69</v>
      </c>
      <c r="B121" s="22">
        <v>921</v>
      </c>
      <c r="C121" s="22" t="s">
        <v>188</v>
      </c>
      <c r="D121" s="22" t="s">
        <v>107</v>
      </c>
      <c r="E121" s="77" t="s">
        <v>4</v>
      </c>
      <c r="F121" s="77" t="s">
        <v>189</v>
      </c>
      <c r="G121" s="77" t="s">
        <v>64</v>
      </c>
      <c r="H121" s="77" t="s">
        <v>67</v>
      </c>
      <c r="I121" s="22"/>
      <c r="J121" s="23">
        <f>SUM(J123:J124)</f>
        <v>248.7</v>
      </c>
      <c r="K121" s="23">
        <f>SUM(K123:K124)</f>
        <v>248.7</v>
      </c>
      <c r="L121" s="24">
        <f>SUM(L123:L124)</f>
        <v>248.7</v>
      </c>
    </row>
    <row r="122" spans="1:12" ht="30">
      <c r="A122" s="79" t="s">
        <v>228</v>
      </c>
      <c r="B122" s="22">
        <v>921</v>
      </c>
      <c r="C122" s="22" t="s">
        <v>188</v>
      </c>
      <c r="D122" s="22" t="s">
        <v>107</v>
      </c>
      <c r="E122" s="77" t="s">
        <v>4</v>
      </c>
      <c r="F122" s="77" t="s">
        <v>189</v>
      </c>
      <c r="G122" s="77" t="s">
        <v>64</v>
      </c>
      <c r="H122" s="77" t="s">
        <v>67</v>
      </c>
      <c r="I122" s="22">
        <v>200</v>
      </c>
      <c r="J122" s="23">
        <f>J123</f>
        <v>248.7</v>
      </c>
      <c r="K122" s="23">
        <f>K123</f>
        <v>248.7</v>
      </c>
      <c r="L122" s="24">
        <f>L123</f>
        <v>248.7</v>
      </c>
    </row>
    <row r="123" spans="1:12" ht="44.25" customHeight="1">
      <c r="A123" s="62" t="s">
        <v>147</v>
      </c>
      <c r="B123" s="22">
        <v>921</v>
      </c>
      <c r="C123" s="22" t="s">
        <v>188</v>
      </c>
      <c r="D123" s="22" t="s">
        <v>107</v>
      </c>
      <c r="E123" s="77" t="s">
        <v>4</v>
      </c>
      <c r="F123" s="77" t="s">
        <v>189</v>
      </c>
      <c r="G123" s="77" t="s">
        <v>64</v>
      </c>
      <c r="H123" s="77" t="s">
        <v>67</v>
      </c>
      <c r="I123" s="22">
        <v>240</v>
      </c>
      <c r="J123" s="26">
        <v>248.7</v>
      </c>
      <c r="K123" s="26">
        <v>248.7</v>
      </c>
      <c r="L123" s="27">
        <v>248.7</v>
      </c>
    </row>
    <row r="124" spans="1:12" ht="57.75" customHeight="1">
      <c r="A124" s="62" t="s">
        <v>149</v>
      </c>
      <c r="B124" s="22">
        <v>921</v>
      </c>
      <c r="C124" s="22" t="s">
        <v>188</v>
      </c>
      <c r="D124" s="22" t="s">
        <v>107</v>
      </c>
      <c r="E124" s="77" t="s">
        <v>4</v>
      </c>
      <c r="F124" s="77" t="s">
        <v>189</v>
      </c>
      <c r="G124" s="77" t="s">
        <v>64</v>
      </c>
      <c r="H124" s="77" t="s">
        <v>67</v>
      </c>
      <c r="I124" s="22">
        <v>410</v>
      </c>
      <c r="J124" s="26">
        <v>0</v>
      </c>
      <c r="K124" s="26">
        <v>0</v>
      </c>
      <c r="L124" s="27">
        <v>0</v>
      </c>
    </row>
    <row r="125" spans="1:12" ht="35.25" customHeight="1">
      <c r="A125" s="62" t="s">
        <v>347</v>
      </c>
      <c r="B125" s="122" t="s">
        <v>315</v>
      </c>
      <c r="C125" s="122" t="s">
        <v>188</v>
      </c>
      <c r="D125" s="122" t="s">
        <v>348</v>
      </c>
      <c r="E125" s="77"/>
      <c r="F125" s="77"/>
      <c r="G125" s="77"/>
      <c r="H125" s="77"/>
      <c r="I125" s="122"/>
      <c r="J125" s="124">
        <f aca="true" t="shared" si="10" ref="J125:L126">J126</f>
        <v>0</v>
      </c>
      <c r="K125" s="124">
        <f t="shared" si="10"/>
        <v>0</v>
      </c>
      <c r="L125" s="124">
        <f t="shared" si="10"/>
        <v>0</v>
      </c>
    </row>
    <row r="126" spans="1:12" ht="39.75" customHeight="1">
      <c r="A126" s="62" t="s">
        <v>28</v>
      </c>
      <c r="B126" s="63" t="s">
        <v>315</v>
      </c>
      <c r="C126" s="63" t="s">
        <v>188</v>
      </c>
      <c r="D126" s="63" t="s">
        <v>348</v>
      </c>
      <c r="E126" s="77" t="s">
        <v>4</v>
      </c>
      <c r="F126" s="77" t="s">
        <v>2</v>
      </c>
      <c r="G126" s="77"/>
      <c r="H126" s="77"/>
      <c r="I126" s="63"/>
      <c r="J126" s="23">
        <f t="shared" si="10"/>
        <v>0</v>
      </c>
      <c r="K126" s="23">
        <f t="shared" si="10"/>
        <v>0</v>
      </c>
      <c r="L126" s="24">
        <f t="shared" si="10"/>
        <v>0</v>
      </c>
    </row>
    <row r="127" spans="1:12" ht="57.75" customHeight="1">
      <c r="A127" s="62" t="s">
        <v>27</v>
      </c>
      <c r="B127" s="22">
        <v>921</v>
      </c>
      <c r="C127" s="22" t="s">
        <v>188</v>
      </c>
      <c r="D127" s="63" t="s">
        <v>348</v>
      </c>
      <c r="E127" s="77" t="s">
        <v>4</v>
      </c>
      <c r="F127" s="77" t="s">
        <v>189</v>
      </c>
      <c r="G127" s="77" t="s">
        <v>64</v>
      </c>
      <c r="H127" s="77"/>
      <c r="I127" s="22"/>
      <c r="J127" s="23">
        <f>J128+J133</f>
        <v>0</v>
      </c>
      <c r="K127" s="23">
        <f>K128+K133</f>
        <v>0</v>
      </c>
      <c r="L127" s="24">
        <f>L128+L133</f>
        <v>0</v>
      </c>
    </row>
    <row r="128" spans="1:12" ht="37.5" customHeight="1">
      <c r="A128" s="62" t="s">
        <v>171</v>
      </c>
      <c r="B128" s="22">
        <v>921</v>
      </c>
      <c r="C128" s="22" t="s">
        <v>188</v>
      </c>
      <c r="D128" s="63" t="s">
        <v>348</v>
      </c>
      <c r="E128" s="77" t="s">
        <v>4</v>
      </c>
      <c r="F128" s="77" t="s">
        <v>189</v>
      </c>
      <c r="G128" s="77" t="s">
        <v>64</v>
      </c>
      <c r="H128" s="77" t="s">
        <v>224</v>
      </c>
      <c r="I128" s="22"/>
      <c r="J128" s="23">
        <f aca="true" t="shared" si="11" ref="J128:L130">J129</f>
        <v>0</v>
      </c>
      <c r="K128" s="23">
        <f t="shared" si="11"/>
        <v>0</v>
      </c>
      <c r="L128" s="24">
        <f t="shared" si="11"/>
        <v>0</v>
      </c>
    </row>
    <row r="129" spans="1:12" ht="57.75" customHeight="1">
      <c r="A129" s="62" t="s">
        <v>349</v>
      </c>
      <c r="B129" s="22">
        <v>921</v>
      </c>
      <c r="C129" s="22" t="s">
        <v>188</v>
      </c>
      <c r="D129" s="63" t="s">
        <v>348</v>
      </c>
      <c r="E129" s="77" t="s">
        <v>4</v>
      </c>
      <c r="F129" s="77" t="s">
        <v>189</v>
      </c>
      <c r="G129" s="77" t="s">
        <v>64</v>
      </c>
      <c r="H129" s="77" t="s">
        <v>350</v>
      </c>
      <c r="I129" s="22"/>
      <c r="J129" s="23">
        <f t="shared" si="11"/>
        <v>0</v>
      </c>
      <c r="K129" s="23">
        <f t="shared" si="11"/>
        <v>0</v>
      </c>
      <c r="L129" s="24">
        <f t="shared" si="11"/>
        <v>0</v>
      </c>
    </row>
    <row r="130" spans="1:12" ht="37.5" customHeight="1">
      <c r="A130" s="79" t="s">
        <v>228</v>
      </c>
      <c r="B130" s="22">
        <v>921</v>
      </c>
      <c r="C130" s="22" t="s">
        <v>188</v>
      </c>
      <c r="D130" s="63" t="s">
        <v>348</v>
      </c>
      <c r="E130" s="77" t="s">
        <v>4</v>
      </c>
      <c r="F130" s="77" t="s">
        <v>189</v>
      </c>
      <c r="G130" s="77" t="s">
        <v>64</v>
      </c>
      <c r="H130" s="77" t="s">
        <v>350</v>
      </c>
      <c r="I130" s="22">
        <v>200</v>
      </c>
      <c r="J130" s="23">
        <f t="shared" si="11"/>
        <v>0</v>
      </c>
      <c r="K130" s="23">
        <f t="shared" si="11"/>
        <v>0</v>
      </c>
      <c r="L130" s="24">
        <f t="shared" si="11"/>
        <v>0</v>
      </c>
    </row>
    <row r="131" spans="1:12" ht="42" customHeight="1">
      <c r="A131" s="62" t="s">
        <v>147</v>
      </c>
      <c r="B131" s="22">
        <v>921</v>
      </c>
      <c r="C131" s="22" t="s">
        <v>188</v>
      </c>
      <c r="D131" s="63" t="s">
        <v>348</v>
      </c>
      <c r="E131" s="77" t="s">
        <v>4</v>
      </c>
      <c r="F131" s="77" t="s">
        <v>189</v>
      </c>
      <c r="G131" s="77" t="s">
        <v>64</v>
      </c>
      <c r="H131" s="77" t="s">
        <v>350</v>
      </c>
      <c r="I131" s="22">
        <v>240</v>
      </c>
      <c r="J131" s="26"/>
      <c r="K131" s="26">
        <v>0</v>
      </c>
      <c r="L131" s="27">
        <v>0</v>
      </c>
    </row>
    <row r="132" spans="1:12" ht="15">
      <c r="A132" s="62" t="s">
        <v>139</v>
      </c>
      <c r="B132" s="139">
        <v>921</v>
      </c>
      <c r="C132" s="139" t="s">
        <v>135</v>
      </c>
      <c r="D132" s="139"/>
      <c r="E132" s="77"/>
      <c r="F132" s="77"/>
      <c r="G132" s="77"/>
      <c r="H132" s="77"/>
      <c r="I132" s="63"/>
      <c r="J132" s="141">
        <f>J133+J143+J161</f>
        <v>448.8</v>
      </c>
      <c r="K132" s="141">
        <f>K133+K143+K161</f>
        <v>49.5</v>
      </c>
      <c r="L132" s="141">
        <f>L133+L143+L161</f>
        <v>110.9</v>
      </c>
    </row>
    <row r="133" spans="1:12" ht="15" hidden="1">
      <c r="A133" s="62" t="s">
        <v>99</v>
      </c>
      <c r="B133" s="122">
        <v>921</v>
      </c>
      <c r="C133" s="122" t="s">
        <v>135</v>
      </c>
      <c r="D133" s="122" t="s">
        <v>187</v>
      </c>
      <c r="E133" s="77"/>
      <c r="F133" s="77"/>
      <c r="G133" s="77"/>
      <c r="H133" s="77"/>
      <c r="I133" s="122"/>
      <c r="J133" s="124">
        <f aca="true" t="shared" si="12" ref="J133:L134">J134</f>
        <v>0</v>
      </c>
      <c r="K133" s="124">
        <f t="shared" si="12"/>
        <v>0</v>
      </c>
      <c r="L133" s="125">
        <f t="shared" si="12"/>
        <v>0</v>
      </c>
    </row>
    <row r="134" spans="1:12" ht="30" hidden="1">
      <c r="A134" s="62" t="s">
        <v>28</v>
      </c>
      <c r="B134" s="63">
        <v>921</v>
      </c>
      <c r="C134" s="63" t="s">
        <v>135</v>
      </c>
      <c r="D134" s="63" t="s">
        <v>187</v>
      </c>
      <c r="E134" s="77" t="s">
        <v>4</v>
      </c>
      <c r="F134" s="77" t="s">
        <v>2</v>
      </c>
      <c r="G134" s="77"/>
      <c r="H134" s="77"/>
      <c r="I134" s="63"/>
      <c r="J134" s="23">
        <f t="shared" si="12"/>
        <v>0</v>
      </c>
      <c r="K134" s="23">
        <f t="shared" si="12"/>
        <v>0</v>
      </c>
      <c r="L134" s="24">
        <f t="shared" si="12"/>
        <v>0</v>
      </c>
    </row>
    <row r="135" spans="1:12" ht="45.75" customHeight="1" hidden="1">
      <c r="A135" s="62" t="s">
        <v>27</v>
      </c>
      <c r="B135" s="63">
        <v>921</v>
      </c>
      <c r="C135" s="63" t="s">
        <v>135</v>
      </c>
      <c r="D135" s="63" t="s">
        <v>187</v>
      </c>
      <c r="E135" s="77" t="s">
        <v>4</v>
      </c>
      <c r="F135" s="77" t="s">
        <v>189</v>
      </c>
      <c r="G135" s="77" t="s">
        <v>64</v>
      </c>
      <c r="H135" s="77"/>
      <c r="I135" s="63"/>
      <c r="J135" s="23">
        <f>J136+J140</f>
        <v>0</v>
      </c>
      <c r="K135" s="23">
        <f>K136+K140</f>
        <v>0</v>
      </c>
      <c r="L135" s="24">
        <f>L136+L140</f>
        <v>0</v>
      </c>
    </row>
    <row r="136" spans="1:12" ht="30" hidden="1">
      <c r="A136" s="62" t="s">
        <v>171</v>
      </c>
      <c r="B136" s="63">
        <v>921</v>
      </c>
      <c r="C136" s="63" t="s">
        <v>135</v>
      </c>
      <c r="D136" s="63" t="s">
        <v>187</v>
      </c>
      <c r="E136" s="77" t="s">
        <v>4</v>
      </c>
      <c r="F136" s="77" t="s">
        <v>189</v>
      </c>
      <c r="G136" s="77" t="s">
        <v>64</v>
      </c>
      <c r="H136" s="77" t="s">
        <v>157</v>
      </c>
      <c r="I136" s="63"/>
      <c r="J136" s="23">
        <f>J137</f>
        <v>0</v>
      </c>
      <c r="K136" s="23">
        <f>K137</f>
        <v>0</v>
      </c>
      <c r="L136" s="24">
        <f>L137</f>
        <v>0</v>
      </c>
    </row>
    <row r="137" spans="1:12" ht="30" hidden="1">
      <c r="A137" s="62" t="s">
        <v>196</v>
      </c>
      <c r="B137" s="63">
        <v>921</v>
      </c>
      <c r="C137" s="63" t="s">
        <v>135</v>
      </c>
      <c r="D137" s="63" t="s">
        <v>187</v>
      </c>
      <c r="E137" s="77" t="s">
        <v>4</v>
      </c>
      <c r="F137" s="77" t="s">
        <v>189</v>
      </c>
      <c r="G137" s="77" t="s">
        <v>64</v>
      </c>
      <c r="H137" s="77" t="s">
        <v>13</v>
      </c>
      <c r="I137" s="63"/>
      <c r="J137" s="23">
        <f>J139</f>
        <v>0</v>
      </c>
      <c r="K137" s="23">
        <f>K139</f>
        <v>0</v>
      </c>
      <c r="L137" s="24">
        <f>L139</f>
        <v>0</v>
      </c>
    </row>
    <row r="138" spans="1:12" ht="30" hidden="1">
      <c r="A138" s="79" t="s">
        <v>228</v>
      </c>
      <c r="B138" s="63">
        <v>921</v>
      </c>
      <c r="C138" s="63" t="s">
        <v>135</v>
      </c>
      <c r="D138" s="63" t="s">
        <v>187</v>
      </c>
      <c r="E138" s="77" t="s">
        <v>4</v>
      </c>
      <c r="F138" s="77" t="s">
        <v>189</v>
      </c>
      <c r="G138" s="77" t="s">
        <v>64</v>
      </c>
      <c r="H138" s="77" t="s">
        <v>13</v>
      </c>
      <c r="I138" s="63" t="s">
        <v>238</v>
      </c>
      <c r="J138" s="23">
        <f>J139</f>
        <v>0</v>
      </c>
      <c r="K138" s="23">
        <f>K139</f>
        <v>0</v>
      </c>
      <c r="L138" s="24">
        <f>L139</f>
        <v>0</v>
      </c>
    </row>
    <row r="139" spans="1:12" ht="30" hidden="1">
      <c r="A139" s="62" t="s">
        <v>147</v>
      </c>
      <c r="B139" s="63">
        <v>921</v>
      </c>
      <c r="C139" s="63" t="s">
        <v>135</v>
      </c>
      <c r="D139" s="63" t="s">
        <v>187</v>
      </c>
      <c r="E139" s="77" t="s">
        <v>4</v>
      </c>
      <c r="F139" s="77" t="s">
        <v>189</v>
      </c>
      <c r="G139" s="77" t="s">
        <v>64</v>
      </c>
      <c r="H139" s="77" t="s">
        <v>13</v>
      </c>
      <c r="I139" s="63" t="s">
        <v>142</v>
      </c>
      <c r="J139" s="26">
        <v>0</v>
      </c>
      <c r="K139" s="26">
        <v>0</v>
      </c>
      <c r="L139" s="27">
        <v>0</v>
      </c>
    </row>
    <row r="140" spans="1:12" ht="45" hidden="1">
      <c r="A140" s="62" t="s">
        <v>70</v>
      </c>
      <c r="B140" s="63">
        <v>921</v>
      </c>
      <c r="C140" s="63" t="s">
        <v>135</v>
      </c>
      <c r="D140" s="63" t="s">
        <v>187</v>
      </c>
      <c r="E140" s="77" t="s">
        <v>4</v>
      </c>
      <c r="F140" s="77" t="s">
        <v>189</v>
      </c>
      <c r="G140" s="77" t="s">
        <v>64</v>
      </c>
      <c r="H140" s="77" t="s">
        <v>68</v>
      </c>
      <c r="I140" s="63"/>
      <c r="J140" s="23">
        <f aca="true" t="shared" si="13" ref="J140:L141">J141</f>
        <v>0</v>
      </c>
      <c r="K140" s="23">
        <f t="shared" si="13"/>
        <v>0</v>
      </c>
      <c r="L140" s="24">
        <f t="shared" si="13"/>
        <v>0</v>
      </c>
    </row>
    <row r="141" spans="1:12" ht="29.25" customHeight="1" hidden="1">
      <c r="A141" s="62" t="s">
        <v>198</v>
      </c>
      <c r="B141" s="63">
        <v>921</v>
      </c>
      <c r="C141" s="63" t="s">
        <v>135</v>
      </c>
      <c r="D141" s="63" t="s">
        <v>187</v>
      </c>
      <c r="E141" s="77" t="s">
        <v>4</v>
      </c>
      <c r="F141" s="77" t="s">
        <v>189</v>
      </c>
      <c r="G141" s="77" t="s">
        <v>64</v>
      </c>
      <c r="H141" s="77" t="s">
        <v>197</v>
      </c>
      <c r="I141" s="63"/>
      <c r="J141" s="23">
        <f t="shared" si="13"/>
        <v>0</v>
      </c>
      <c r="K141" s="23">
        <f t="shared" si="13"/>
        <v>0</v>
      </c>
      <c r="L141" s="24">
        <f t="shared" si="13"/>
        <v>0</v>
      </c>
    </row>
    <row r="142" spans="1:12" ht="43.5" customHeight="1" hidden="1">
      <c r="A142" s="62" t="s">
        <v>147</v>
      </c>
      <c r="B142" s="63">
        <v>921</v>
      </c>
      <c r="C142" s="63" t="s">
        <v>135</v>
      </c>
      <c r="D142" s="63" t="s">
        <v>187</v>
      </c>
      <c r="E142" s="77" t="s">
        <v>4</v>
      </c>
      <c r="F142" s="77" t="s">
        <v>189</v>
      </c>
      <c r="G142" s="77" t="s">
        <v>64</v>
      </c>
      <c r="H142" s="77" t="s">
        <v>197</v>
      </c>
      <c r="I142" s="63" t="s">
        <v>142</v>
      </c>
      <c r="J142" s="26">
        <v>0</v>
      </c>
      <c r="K142" s="26">
        <v>0</v>
      </c>
      <c r="L142" s="27">
        <v>0</v>
      </c>
    </row>
    <row r="143" spans="1:12" ht="54" customHeight="1" hidden="1">
      <c r="A143" s="62" t="s">
        <v>195</v>
      </c>
      <c r="B143" s="122">
        <v>921</v>
      </c>
      <c r="C143" s="122" t="s">
        <v>135</v>
      </c>
      <c r="D143" s="122" t="s">
        <v>133</v>
      </c>
      <c r="E143" s="77"/>
      <c r="F143" s="77"/>
      <c r="G143" s="77"/>
      <c r="H143" s="77"/>
      <c r="I143" s="122"/>
      <c r="J143" s="124">
        <f>J144+J154</f>
        <v>0</v>
      </c>
      <c r="K143" s="124">
        <f>K144+K154</f>
        <v>0</v>
      </c>
      <c r="L143" s="125">
        <f>L144+L154</f>
        <v>0</v>
      </c>
    </row>
    <row r="144" spans="1:12" ht="36" customHeight="1" hidden="1">
      <c r="A144" s="62" t="s">
        <v>241</v>
      </c>
      <c r="B144" s="63">
        <v>921</v>
      </c>
      <c r="C144" s="63" t="s">
        <v>135</v>
      </c>
      <c r="D144" s="63" t="s">
        <v>133</v>
      </c>
      <c r="E144" s="77" t="s">
        <v>60</v>
      </c>
      <c r="F144" s="77" t="s">
        <v>2</v>
      </c>
      <c r="G144" s="77"/>
      <c r="H144" s="77"/>
      <c r="I144" s="63"/>
      <c r="J144" s="23">
        <f>J145</f>
        <v>0</v>
      </c>
      <c r="K144" s="23">
        <f>K145</f>
        <v>0</v>
      </c>
      <c r="L144" s="24">
        <f>L145</f>
        <v>0</v>
      </c>
    </row>
    <row r="145" spans="1:12" s="15" customFormat="1" ht="45" hidden="1">
      <c r="A145" s="62" t="s">
        <v>242</v>
      </c>
      <c r="B145" s="63">
        <v>921</v>
      </c>
      <c r="C145" s="63" t="s">
        <v>135</v>
      </c>
      <c r="D145" s="63" t="s">
        <v>133</v>
      </c>
      <c r="E145" s="77" t="s">
        <v>60</v>
      </c>
      <c r="F145" s="77" t="s">
        <v>2</v>
      </c>
      <c r="G145" s="77" t="s">
        <v>133</v>
      </c>
      <c r="H145" s="77"/>
      <c r="I145" s="63"/>
      <c r="J145" s="23">
        <f>J146+J148+J151</f>
        <v>0</v>
      </c>
      <c r="K145" s="23">
        <f>K146+K148+K151</f>
        <v>0</v>
      </c>
      <c r="L145" s="24">
        <f>L146+L148+L151</f>
        <v>0</v>
      </c>
    </row>
    <row r="146" spans="1:12" ht="45" hidden="1">
      <c r="A146" s="62" t="s">
        <v>243</v>
      </c>
      <c r="B146" s="63">
        <v>921</v>
      </c>
      <c r="C146" s="63" t="s">
        <v>135</v>
      </c>
      <c r="D146" s="63" t="s">
        <v>133</v>
      </c>
      <c r="E146" s="77" t="s">
        <v>60</v>
      </c>
      <c r="F146" s="77" t="s">
        <v>2</v>
      </c>
      <c r="G146" s="77" t="s">
        <v>133</v>
      </c>
      <c r="H146" s="77">
        <v>50180</v>
      </c>
      <c r="I146" s="63"/>
      <c r="J146" s="23">
        <f>J147</f>
        <v>0</v>
      </c>
      <c r="K146" s="23">
        <f>K147</f>
        <v>0</v>
      </c>
      <c r="L146" s="24">
        <f>L147</f>
        <v>0</v>
      </c>
    </row>
    <row r="147" spans="1:12" ht="60" hidden="1">
      <c r="A147" s="62" t="s">
        <v>244</v>
      </c>
      <c r="B147" s="63">
        <v>921</v>
      </c>
      <c r="C147" s="63" t="s">
        <v>135</v>
      </c>
      <c r="D147" s="63" t="s">
        <v>133</v>
      </c>
      <c r="E147" s="77" t="s">
        <v>60</v>
      </c>
      <c r="F147" s="77" t="s">
        <v>2</v>
      </c>
      <c r="G147" s="77" t="s">
        <v>133</v>
      </c>
      <c r="H147" s="77">
        <v>50183</v>
      </c>
      <c r="I147" s="63"/>
      <c r="J147" s="26"/>
      <c r="K147" s="26"/>
      <c r="L147" s="27"/>
    </row>
    <row r="148" spans="1:12" ht="45" hidden="1">
      <c r="A148" s="79" t="s">
        <v>80</v>
      </c>
      <c r="B148" s="22">
        <v>921</v>
      </c>
      <c r="C148" s="22" t="s">
        <v>135</v>
      </c>
      <c r="D148" s="22" t="s">
        <v>133</v>
      </c>
      <c r="E148" s="77" t="s">
        <v>60</v>
      </c>
      <c r="F148" s="77" t="s">
        <v>2</v>
      </c>
      <c r="G148" s="77" t="s">
        <v>133</v>
      </c>
      <c r="H148" s="77" t="s">
        <v>75</v>
      </c>
      <c r="I148" s="77"/>
      <c r="J148" s="23">
        <f aca="true" t="shared" si="14" ref="J148:L149">J149</f>
        <v>0</v>
      </c>
      <c r="K148" s="23">
        <f t="shared" si="14"/>
        <v>0</v>
      </c>
      <c r="L148" s="24">
        <f t="shared" si="14"/>
        <v>0</v>
      </c>
    </row>
    <row r="149" spans="1:12" ht="45" hidden="1">
      <c r="A149" s="62" t="s">
        <v>54</v>
      </c>
      <c r="B149" s="22">
        <v>921</v>
      </c>
      <c r="C149" s="22" t="s">
        <v>135</v>
      </c>
      <c r="D149" s="22" t="s">
        <v>133</v>
      </c>
      <c r="E149" s="77" t="s">
        <v>60</v>
      </c>
      <c r="F149" s="77" t="s">
        <v>2</v>
      </c>
      <c r="G149" s="77" t="s">
        <v>133</v>
      </c>
      <c r="H149" s="77" t="s">
        <v>55</v>
      </c>
      <c r="I149" s="77"/>
      <c r="J149" s="23">
        <f t="shared" si="14"/>
        <v>0</v>
      </c>
      <c r="K149" s="23">
        <f t="shared" si="14"/>
        <v>0</v>
      </c>
      <c r="L149" s="24">
        <f t="shared" si="14"/>
        <v>0</v>
      </c>
    </row>
    <row r="150" spans="1:12" ht="24" customHeight="1" hidden="1">
      <c r="A150" s="62" t="s">
        <v>173</v>
      </c>
      <c r="B150" s="22">
        <v>921</v>
      </c>
      <c r="C150" s="22" t="s">
        <v>135</v>
      </c>
      <c r="D150" s="22" t="s">
        <v>133</v>
      </c>
      <c r="E150" s="77" t="s">
        <v>60</v>
      </c>
      <c r="F150" s="77" t="s">
        <v>2</v>
      </c>
      <c r="G150" s="77" t="s">
        <v>133</v>
      </c>
      <c r="H150" s="77" t="s">
        <v>53</v>
      </c>
      <c r="I150" s="77"/>
      <c r="J150" s="26"/>
      <c r="K150" s="26"/>
      <c r="L150" s="27"/>
    </row>
    <row r="151" spans="1:12" ht="45" hidden="1">
      <c r="A151" s="62" t="s">
        <v>14</v>
      </c>
      <c r="B151" s="22">
        <v>921</v>
      </c>
      <c r="C151" s="22" t="s">
        <v>135</v>
      </c>
      <c r="D151" s="22" t="s">
        <v>133</v>
      </c>
      <c r="E151" s="77" t="s">
        <v>60</v>
      </c>
      <c r="F151" s="77" t="s">
        <v>2</v>
      </c>
      <c r="G151" s="77" t="s">
        <v>133</v>
      </c>
      <c r="H151" s="77" t="s">
        <v>58</v>
      </c>
      <c r="I151" s="77"/>
      <c r="J151" s="23">
        <f aca="true" t="shared" si="15" ref="J151:L152">J152</f>
        <v>0</v>
      </c>
      <c r="K151" s="23">
        <f t="shared" si="15"/>
        <v>0</v>
      </c>
      <c r="L151" s="24">
        <f t="shared" si="15"/>
        <v>0</v>
      </c>
    </row>
    <row r="152" spans="1:12" ht="45" hidden="1">
      <c r="A152" s="62" t="s">
        <v>54</v>
      </c>
      <c r="B152" s="22">
        <v>921</v>
      </c>
      <c r="C152" s="22" t="s">
        <v>135</v>
      </c>
      <c r="D152" s="22" t="s">
        <v>133</v>
      </c>
      <c r="E152" s="77" t="s">
        <v>60</v>
      </c>
      <c r="F152" s="77" t="s">
        <v>2</v>
      </c>
      <c r="G152" s="77" t="s">
        <v>133</v>
      </c>
      <c r="H152" s="77" t="s">
        <v>57</v>
      </c>
      <c r="I152" s="77"/>
      <c r="J152" s="23">
        <f t="shared" si="15"/>
        <v>0</v>
      </c>
      <c r="K152" s="23">
        <f t="shared" si="15"/>
        <v>0</v>
      </c>
      <c r="L152" s="24">
        <f t="shared" si="15"/>
        <v>0</v>
      </c>
    </row>
    <row r="153" spans="1:12" ht="27" customHeight="1" hidden="1">
      <c r="A153" s="62" t="s">
        <v>173</v>
      </c>
      <c r="B153" s="22">
        <v>921</v>
      </c>
      <c r="C153" s="22" t="s">
        <v>135</v>
      </c>
      <c r="D153" s="22" t="s">
        <v>133</v>
      </c>
      <c r="E153" s="77" t="s">
        <v>60</v>
      </c>
      <c r="F153" s="77" t="s">
        <v>2</v>
      </c>
      <c r="G153" s="77" t="s">
        <v>133</v>
      </c>
      <c r="H153" s="77" t="s">
        <v>81</v>
      </c>
      <c r="I153" s="77"/>
      <c r="J153" s="26"/>
      <c r="K153" s="26"/>
      <c r="L153" s="27"/>
    </row>
    <row r="154" spans="1:12" ht="37.5" customHeight="1">
      <c r="A154" s="62" t="s">
        <v>28</v>
      </c>
      <c r="B154" s="63">
        <v>921</v>
      </c>
      <c r="C154" s="63" t="s">
        <v>135</v>
      </c>
      <c r="D154" s="22" t="s">
        <v>133</v>
      </c>
      <c r="E154" s="77" t="s">
        <v>4</v>
      </c>
      <c r="F154" s="77" t="s">
        <v>2</v>
      </c>
      <c r="G154" s="77"/>
      <c r="H154" s="77"/>
      <c r="I154" s="63"/>
      <c r="J154" s="23">
        <f aca="true" t="shared" si="16" ref="J154:L155">J155</f>
        <v>0</v>
      </c>
      <c r="K154" s="23">
        <f t="shared" si="16"/>
        <v>0</v>
      </c>
      <c r="L154" s="24">
        <f t="shared" si="16"/>
        <v>0</v>
      </c>
    </row>
    <row r="155" spans="1:12" ht="51.75" customHeight="1">
      <c r="A155" s="62" t="s">
        <v>27</v>
      </c>
      <c r="B155" s="63">
        <v>921</v>
      </c>
      <c r="C155" s="63" t="s">
        <v>135</v>
      </c>
      <c r="D155" s="22" t="s">
        <v>133</v>
      </c>
      <c r="E155" s="77" t="s">
        <v>4</v>
      </c>
      <c r="F155" s="77" t="s">
        <v>189</v>
      </c>
      <c r="G155" s="77" t="s">
        <v>64</v>
      </c>
      <c r="H155" s="77"/>
      <c r="I155" s="63"/>
      <c r="J155" s="23">
        <f t="shared" si="16"/>
        <v>0</v>
      </c>
      <c r="K155" s="23">
        <f t="shared" si="16"/>
        <v>0</v>
      </c>
      <c r="L155" s="24">
        <f t="shared" si="16"/>
        <v>0</v>
      </c>
    </row>
    <row r="156" spans="1:12" ht="43.5" customHeight="1" hidden="1">
      <c r="A156" s="62" t="s">
        <v>70</v>
      </c>
      <c r="B156" s="63">
        <v>921</v>
      </c>
      <c r="C156" s="63" t="s">
        <v>135</v>
      </c>
      <c r="D156" s="22" t="s">
        <v>133</v>
      </c>
      <c r="E156" s="77" t="s">
        <v>4</v>
      </c>
      <c r="F156" s="77" t="s">
        <v>189</v>
      </c>
      <c r="G156" s="77" t="s">
        <v>64</v>
      </c>
      <c r="H156" s="77" t="s">
        <v>68</v>
      </c>
      <c r="I156" s="63"/>
      <c r="J156" s="23">
        <f>J157+J159</f>
        <v>0</v>
      </c>
      <c r="K156" s="23">
        <f>K157+K159</f>
        <v>0</v>
      </c>
      <c r="L156" s="24">
        <f>L157+L159</f>
        <v>0</v>
      </c>
    </row>
    <row r="157" spans="1:12" ht="29.25" customHeight="1">
      <c r="A157" s="62" t="s">
        <v>257</v>
      </c>
      <c r="B157" s="63">
        <v>921</v>
      </c>
      <c r="C157" s="63" t="s">
        <v>135</v>
      </c>
      <c r="D157" s="22" t="s">
        <v>133</v>
      </c>
      <c r="E157" s="77" t="s">
        <v>4</v>
      </c>
      <c r="F157" s="77" t="s">
        <v>189</v>
      </c>
      <c r="G157" s="77" t="s">
        <v>64</v>
      </c>
      <c r="H157" s="77" t="s">
        <v>256</v>
      </c>
      <c r="I157" s="63"/>
      <c r="J157" s="23">
        <f aca="true" t="shared" si="17" ref="J157:L159">J158</f>
        <v>0</v>
      </c>
      <c r="K157" s="23">
        <f t="shared" si="17"/>
        <v>0</v>
      </c>
      <c r="L157" s="24">
        <f t="shared" si="17"/>
        <v>0</v>
      </c>
    </row>
    <row r="158" spans="1:12" ht="31.5" customHeight="1">
      <c r="A158" s="62" t="s">
        <v>147</v>
      </c>
      <c r="B158" s="63">
        <v>921</v>
      </c>
      <c r="C158" s="63" t="s">
        <v>135</v>
      </c>
      <c r="D158" s="22" t="s">
        <v>133</v>
      </c>
      <c r="E158" s="77" t="s">
        <v>4</v>
      </c>
      <c r="F158" s="77" t="s">
        <v>189</v>
      </c>
      <c r="G158" s="77" t="s">
        <v>64</v>
      </c>
      <c r="H158" s="77" t="s">
        <v>256</v>
      </c>
      <c r="I158" s="63" t="s">
        <v>142</v>
      </c>
      <c r="J158" s="26"/>
      <c r="K158" s="26"/>
      <c r="L158" s="27"/>
    </row>
    <row r="159" spans="1:12" ht="45" hidden="1">
      <c r="A159" s="62" t="s">
        <v>56</v>
      </c>
      <c r="B159" s="63">
        <v>921</v>
      </c>
      <c r="C159" s="63" t="s">
        <v>135</v>
      </c>
      <c r="D159" s="22" t="s">
        <v>133</v>
      </c>
      <c r="E159" s="77" t="s">
        <v>4</v>
      </c>
      <c r="F159" s="77" t="s">
        <v>189</v>
      </c>
      <c r="G159" s="77" t="s">
        <v>64</v>
      </c>
      <c r="H159" s="77" t="s">
        <v>200</v>
      </c>
      <c r="I159" s="63"/>
      <c r="J159" s="23">
        <f t="shared" si="17"/>
        <v>0</v>
      </c>
      <c r="K159" s="23">
        <f t="shared" si="17"/>
        <v>0</v>
      </c>
      <c r="L159" s="24">
        <f t="shared" si="17"/>
        <v>0</v>
      </c>
    </row>
    <row r="160" spans="1:12" ht="30" hidden="1">
      <c r="A160" s="62" t="s">
        <v>147</v>
      </c>
      <c r="B160" s="63">
        <v>921</v>
      </c>
      <c r="C160" s="63" t="s">
        <v>135</v>
      </c>
      <c r="D160" s="22" t="s">
        <v>133</v>
      </c>
      <c r="E160" s="77" t="s">
        <v>4</v>
      </c>
      <c r="F160" s="77" t="s">
        <v>189</v>
      </c>
      <c r="G160" s="77" t="s">
        <v>64</v>
      </c>
      <c r="H160" s="77" t="s">
        <v>200</v>
      </c>
      <c r="I160" s="63" t="s">
        <v>142</v>
      </c>
      <c r="J160" s="26"/>
      <c r="K160" s="26"/>
      <c r="L160" s="27"/>
    </row>
    <row r="161" spans="1:12" s="14" customFormat="1" ht="15">
      <c r="A161" s="62" t="s">
        <v>35</v>
      </c>
      <c r="B161" s="122">
        <v>921</v>
      </c>
      <c r="C161" s="122" t="s">
        <v>135</v>
      </c>
      <c r="D161" s="122" t="s">
        <v>132</v>
      </c>
      <c r="E161" s="77"/>
      <c r="F161" s="77"/>
      <c r="G161" s="77"/>
      <c r="H161" s="77"/>
      <c r="I161" s="122"/>
      <c r="J161" s="124">
        <f>J162+J190</f>
        <v>448.8</v>
      </c>
      <c r="K161" s="124">
        <f aca="true" t="shared" si="18" ref="J161:L162">K162</f>
        <v>49.5</v>
      </c>
      <c r="L161" s="124">
        <f t="shared" si="18"/>
        <v>110.9</v>
      </c>
    </row>
    <row r="162" spans="1:12" s="15" customFormat="1" ht="30">
      <c r="A162" s="62" t="s">
        <v>28</v>
      </c>
      <c r="B162" s="122">
        <v>921</v>
      </c>
      <c r="C162" s="122" t="s">
        <v>135</v>
      </c>
      <c r="D162" s="122" t="s">
        <v>132</v>
      </c>
      <c r="E162" s="77" t="s">
        <v>4</v>
      </c>
      <c r="F162" s="77" t="s">
        <v>2</v>
      </c>
      <c r="G162" s="77"/>
      <c r="H162" s="77"/>
      <c r="I162" s="63"/>
      <c r="J162" s="23">
        <f t="shared" si="18"/>
        <v>448.8</v>
      </c>
      <c r="K162" s="23">
        <f t="shared" si="18"/>
        <v>49.5</v>
      </c>
      <c r="L162" s="23">
        <f t="shared" si="18"/>
        <v>110.9</v>
      </c>
    </row>
    <row r="163" spans="1:12" ht="45">
      <c r="A163" s="62" t="s">
        <v>27</v>
      </c>
      <c r="B163" s="122">
        <v>921</v>
      </c>
      <c r="C163" s="122" t="s">
        <v>135</v>
      </c>
      <c r="D163" s="122" t="s">
        <v>132</v>
      </c>
      <c r="E163" s="77" t="s">
        <v>4</v>
      </c>
      <c r="F163" s="77" t="s">
        <v>189</v>
      </c>
      <c r="G163" s="77" t="s">
        <v>64</v>
      </c>
      <c r="H163" s="77"/>
      <c r="I163" s="63"/>
      <c r="J163" s="23">
        <f>J164</f>
        <v>448.8</v>
      </c>
      <c r="K163" s="23">
        <f>K164</f>
        <v>49.5</v>
      </c>
      <c r="L163" s="23">
        <f>L164</f>
        <v>110.9</v>
      </c>
    </row>
    <row r="164" spans="1:12" ht="45.75" customHeight="1">
      <c r="A164" s="62" t="s">
        <v>37</v>
      </c>
      <c r="B164" s="122">
        <v>921</v>
      </c>
      <c r="C164" s="122" t="s">
        <v>135</v>
      </c>
      <c r="D164" s="122" t="s">
        <v>132</v>
      </c>
      <c r="E164" s="77" t="s">
        <v>4</v>
      </c>
      <c r="F164" s="77" t="s">
        <v>189</v>
      </c>
      <c r="G164" s="77" t="s">
        <v>64</v>
      </c>
      <c r="H164" s="77" t="s">
        <v>36</v>
      </c>
      <c r="I164" s="63"/>
      <c r="J164" s="23">
        <f>J165+J170+J173+J176</f>
        <v>448.8</v>
      </c>
      <c r="K164" s="23">
        <f>K165+K170+K173+K176</f>
        <v>49.5</v>
      </c>
      <c r="L164" s="24">
        <f>L165+L170+L173+L176</f>
        <v>110.9</v>
      </c>
    </row>
    <row r="165" spans="1:12" ht="15">
      <c r="A165" s="62" t="s">
        <v>39</v>
      </c>
      <c r="B165" s="122">
        <v>921</v>
      </c>
      <c r="C165" s="122" t="s">
        <v>135</v>
      </c>
      <c r="D165" s="122" t="s">
        <v>132</v>
      </c>
      <c r="E165" s="77" t="s">
        <v>4</v>
      </c>
      <c r="F165" s="77" t="s">
        <v>189</v>
      </c>
      <c r="G165" s="77" t="s">
        <v>64</v>
      </c>
      <c r="H165" s="77" t="s">
        <v>38</v>
      </c>
      <c r="I165" s="63"/>
      <c r="J165" s="23">
        <f>J166+J168</f>
        <v>192</v>
      </c>
      <c r="K165" s="23">
        <f>SUM(K167:K169)</f>
        <v>30</v>
      </c>
      <c r="L165" s="24">
        <f>SUM(L167:L169)</f>
        <v>30</v>
      </c>
    </row>
    <row r="166" spans="1:12" ht="30">
      <c r="A166" s="79" t="s">
        <v>228</v>
      </c>
      <c r="B166" s="122">
        <v>921</v>
      </c>
      <c r="C166" s="122" t="s">
        <v>135</v>
      </c>
      <c r="D166" s="122" t="s">
        <v>132</v>
      </c>
      <c r="E166" s="77" t="s">
        <v>4</v>
      </c>
      <c r="F166" s="77" t="s">
        <v>189</v>
      </c>
      <c r="G166" s="77" t="s">
        <v>64</v>
      </c>
      <c r="H166" s="77" t="s">
        <v>38</v>
      </c>
      <c r="I166" s="63" t="s">
        <v>238</v>
      </c>
      <c r="J166" s="23">
        <f>J167</f>
        <v>192</v>
      </c>
      <c r="K166" s="23">
        <f>K167</f>
        <v>30</v>
      </c>
      <c r="L166" s="23">
        <f>L167</f>
        <v>30</v>
      </c>
    </row>
    <row r="167" spans="1:12" ht="33.75" customHeight="1">
      <c r="A167" s="62" t="s">
        <v>147</v>
      </c>
      <c r="B167" s="122">
        <v>921</v>
      </c>
      <c r="C167" s="122" t="s">
        <v>135</v>
      </c>
      <c r="D167" s="122" t="s">
        <v>132</v>
      </c>
      <c r="E167" s="77" t="s">
        <v>4</v>
      </c>
      <c r="F167" s="77" t="s">
        <v>189</v>
      </c>
      <c r="G167" s="77" t="s">
        <v>64</v>
      </c>
      <c r="H167" s="77" t="s">
        <v>38</v>
      </c>
      <c r="I167" s="63" t="s">
        <v>142</v>
      </c>
      <c r="J167" s="26">
        <v>192</v>
      </c>
      <c r="K167" s="26">
        <v>30</v>
      </c>
      <c r="L167" s="27">
        <v>30</v>
      </c>
    </row>
    <row r="168" spans="1:12" ht="30">
      <c r="A168" s="143" t="s">
        <v>245</v>
      </c>
      <c r="B168" s="122">
        <v>921</v>
      </c>
      <c r="C168" s="122" t="s">
        <v>135</v>
      </c>
      <c r="D168" s="122" t="s">
        <v>132</v>
      </c>
      <c r="E168" s="77" t="s">
        <v>4</v>
      </c>
      <c r="F168" s="77" t="s">
        <v>189</v>
      </c>
      <c r="G168" s="77" t="s">
        <v>64</v>
      </c>
      <c r="H168" s="77" t="s">
        <v>38</v>
      </c>
      <c r="I168" s="63" t="s">
        <v>246</v>
      </c>
      <c r="J168" s="26">
        <f>J169</f>
        <v>0</v>
      </c>
      <c r="K168" s="26"/>
      <c r="L168" s="27"/>
    </row>
    <row r="169" spans="1:12" ht="15">
      <c r="A169" s="62" t="s">
        <v>149</v>
      </c>
      <c r="B169" s="122">
        <v>921</v>
      </c>
      <c r="C169" s="122" t="s">
        <v>135</v>
      </c>
      <c r="D169" s="122" t="s">
        <v>132</v>
      </c>
      <c r="E169" s="77" t="s">
        <v>4</v>
      </c>
      <c r="F169" s="77" t="s">
        <v>189</v>
      </c>
      <c r="G169" s="77" t="s">
        <v>64</v>
      </c>
      <c r="H169" s="77" t="s">
        <v>38</v>
      </c>
      <c r="I169" s="63" t="s">
        <v>144</v>
      </c>
      <c r="J169" s="26"/>
      <c r="K169" s="26"/>
      <c r="L169" s="27"/>
    </row>
    <row r="170" spans="1:12" ht="15">
      <c r="A170" s="62" t="s">
        <v>40</v>
      </c>
      <c r="B170" s="122">
        <v>921</v>
      </c>
      <c r="C170" s="122" t="s">
        <v>135</v>
      </c>
      <c r="D170" s="122" t="s">
        <v>132</v>
      </c>
      <c r="E170" s="77" t="s">
        <v>4</v>
      </c>
      <c r="F170" s="77" t="s">
        <v>189</v>
      </c>
      <c r="G170" s="77" t="s">
        <v>64</v>
      </c>
      <c r="H170" s="77" t="s">
        <v>41</v>
      </c>
      <c r="I170" s="63"/>
      <c r="J170" s="23">
        <f>SUM(J171:J172)</f>
        <v>0</v>
      </c>
      <c r="K170" s="23">
        <f>SUM(K171:K172)</f>
        <v>0</v>
      </c>
      <c r="L170" s="24">
        <f>SUM(L171:L172)</f>
        <v>0</v>
      </c>
    </row>
    <row r="171" spans="1:12" ht="30">
      <c r="A171" s="62" t="s">
        <v>147</v>
      </c>
      <c r="B171" s="122">
        <v>921</v>
      </c>
      <c r="C171" s="122" t="s">
        <v>135</v>
      </c>
      <c r="D171" s="122" t="s">
        <v>132</v>
      </c>
      <c r="E171" s="77" t="s">
        <v>4</v>
      </c>
      <c r="F171" s="77" t="s">
        <v>189</v>
      </c>
      <c r="G171" s="77" t="s">
        <v>64</v>
      </c>
      <c r="H171" s="77" t="s">
        <v>41</v>
      </c>
      <c r="I171" s="63" t="s">
        <v>142</v>
      </c>
      <c r="J171" s="26"/>
      <c r="K171" s="26"/>
      <c r="L171" s="27"/>
    </row>
    <row r="172" spans="1:12" s="15" customFormat="1" ht="15">
      <c r="A172" s="62" t="s">
        <v>149</v>
      </c>
      <c r="B172" s="122">
        <v>921</v>
      </c>
      <c r="C172" s="122" t="s">
        <v>135</v>
      </c>
      <c r="D172" s="122" t="s">
        <v>132</v>
      </c>
      <c r="E172" s="77" t="s">
        <v>4</v>
      </c>
      <c r="F172" s="77" t="s">
        <v>189</v>
      </c>
      <c r="G172" s="77" t="s">
        <v>64</v>
      </c>
      <c r="H172" s="77" t="s">
        <v>41</v>
      </c>
      <c r="I172" s="63" t="s">
        <v>144</v>
      </c>
      <c r="J172" s="26"/>
      <c r="K172" s="26"/>
      <c r="L172" s="27"/>
    </row>
    <row r="173" spans="1:12" ht="15">
      <c r="A173" s="62" t="s">
        <v>42</v>
      </c>
      <c r="B173" s="122">
        <v>921</v>
      </c>
      <c r="C173" s="122" t="s">
        <v>135</v>
      </c>
      <c r="D173" s="122" t="s">
        <v>132</v>
      </c>
      <c r="E173" s="77" t="s">
        <v>4</v>
      </c>
      <c r="F173" s="77" t="s">
        <v>189</v>
      </c>
      <c r="G173" s="77" t="s">
        <v>64</v>
      </c>
      <c r="H173" s="77" t="s">
        <v>44</v>
      </c>
      <c r="I173" s="63"/>
      <c r="J173" s="23">
        <f>SUM(J174:J175)</f>
        <v>0</v>
      </c>
      <c r="K173" s="23">
        <f>SUM(K174:K175)</f>
        <v>0</v>
      </c>
      <c r="L173" s="24">
        <f>SUM(L174:L175)</f>
        <v>0</v>
      </c>
    </row>
    <row r="174" spans="1:12" ht="30">
      <c r="A174" s="62" t="s">
        <v>147</v>
      </c>
      <c r="B174" s="122">
        <v>921</v>
      </c>
      <c r="C174" s="122" t="s">
        <v>135</v>
      </c>
      <c r="D174" s="122" t="s">
        <v>132</v>
      </c>
      <c r="E174" s="77" t="s">
        <v>4</v>
      </c>
      <c r="F174" s="77" t="s">
        <v>189</v>
      </c>
      <c r="G174" s="77" t="s">
        <v>64</v>
      </c>
      <c r="H174" s="77" t="s">
        <v>44</v>
      </c>
      <c r="I174" s="63" t="s">
        <v>142</v>
      </c>
      <c r="J174" s="26"/>
      <c r="K174" s="26"/>
      <c r="L174" s="27"/>
    </row>
    <row r="175" spans="1:12" ht="15">
      <c r="A175" s="62" t="s">
        <v>149</v>
      </c>
      <c r="B175" s="122">
        <v>921</v>
      </c>
      <c r="C175" s="122" t="s">
        <v>135</v>
      </c>
      <c r="D175" s="122" t="s">
        <v>132</v>
      </c>
      <c r="E175" s="77" t="s">
        <v>4</v>
      </c>
      <c r="F175" s="77" t="s">
        <v>189</v>
      </c>
      <c r="G175" s="77" t="s">
        <v>64</v>
      </c>
      <c r="H175" s="77" t="s">
        <v>44</v>
      </c>
      <c r="I175" s="63" t="s">
        <v>144</v>
      </c>
      <c r="J175" s="26"/>
      <c r="K175" s="26"/>
      <c r="L175" s="27"/>
    </row>
    <row r="176" spans="1:12" ht="30">
      <c r="A176" s="144" t="s">
        <v>43</v>
      </c>
      <c r="B176" s="122">
        <v>921</v>
      </c>
      <c r="C176" s="122" t="s">
        <v>135</v>
      </c>
      <c r="D176" s="122" t="s">
        <v>132</v>
      </c>
      <c r="E176" s="77" t="s">
        <v>4</v>
      </c>
      <c r="F176" s="77" t="s">
        <v>189</v>
      </c>
      <c r="G176" s="77" t="s">
        <v>64</v>
      </c>
      <c r="H176" s="77" t="s">
        <v>45</v>
      </c>
      <c r="I176" s="63"/>
      <c r="J176" s="23">
        <f>SUM(J178:J179)</f>
        <v>256.8</v>
      </c>
      <c r="K176" s="23">
        <f>SUM(K178:K179)</f>
        <v>19.5</v>
      </c>
      <c r="L176" s="23">
        <f>SUM(L178:L179)</f>
        <v>80.9</v>
      </c>
    </row>
    <row r="177" spans="1:12" ht="30">
      <c r="A177" s="79" t="s">
        <v>228</v>
      </c>
      <c r="B177" s="122">
        <v>921</v>
      </c>
      <c r="C177" s="122" t="s">
        <v>135</v>
      </c>
      <c r="D177" s="122" t="s">
        <v>132</v>
      </c>
      <c r="E177" s="77" t="s">
        <v>4</v>
      </c>
      <c r="F177" s="77" t="s">
        <v>189</v>
      </c>
      <c r="G177" s="77" t="s">
        <v>64</v>
      </c>
      <c r="H177" s="77" t="s">
        <v>45</v>
      </c>
      <c r="I177" s="63" t="s">
        <v>238</v>
      </c>
      <c r="J177" s="23">
        <f>J178</f>
        <v>256.8</v>
      </c>
      <c r="K177" s="23">
        <f>K178</f>
        <v>19.5</v>
      </c>
      <c r="L177" s="23">
        <f>L178</f>
        <v>80.9</v>
      </c>
    </row>
    <row r="178" spans="1:12" ht="30">
      <c r="A178" s="62" t="s">
        <v>147</v>
      </c>
      <c r="B178" s="122">
        <v>921</v>
      </c>
      <c r="C178" s="122" t="s">
        <v>135</v>
      </c>
      <c r="D178" s="122" t="s">
        <v>132</v>
      </c>
      <c r="E178" s="77" t="s">
        <v>4</v>
      </c>
      <c r="F178" s="77" t="s">
        <v>189</v>
      </c>
      <c r="G178" s="77" t="s">
        <v>64</v>
      </c>
      <c r="H178" s="77" t="s">
        <v>45</v>
      </c>
      <c r="I178" s="63" t="s">
        <v>142</v>
      </c>
      <c r="J178" s="26">
        <v>256.8</v>
      </c>
      <c r="K178" s="26">
        <v>19.5</v>
      </c>
      <c r="L178" s="27">
        <v>80.9</v>
      </c>
    </row>
    <row r="179" spans="1:12" ht="15">
      <c r="A179" s="62" t="s">
        <v>149</v>
      </c>
      <c r="B179" s="122">
        <v>921</v>
      </c>
      <c r="C179" s="122" t="s">
        <v>135</v>
      </c>
      <c r="D179" s="122" t="s">
        <v>132</v>
      </c>
      <c r="E179" s="77" t="s">
        <v>4</v>
      </c>
      <c r="F179" s="77" t="s">
        <v>189</v>
      </c>
      <c r="G179" s="77" t="s">
        <v>64</v>
      </c>
      <c r="H179" s="77" t="s">
        <v>45</v>
      </c>
      <c r="I179" s="63" t="s">
        <v>144</v>
      </c>
      <c r="J179" s="26"/>
      <c r="K179" s="26"/>
      <c r="L179" s="27"/>
    </row>
    <row r="180" spans="1:12" s="14" customFormat="1" ht="15" hidden="1">
      <c r="A180" s="62" t="s">
        <v>176</v>
      </c>
      <c r="B180" s="139">
        <v>921</v>
      </c>
      <c r="C180" s="139" t="s">
        <v>128</v>
      </c>
      <c r="D180" s="139"/>
      <c r="E180" s="77" t="s">
        <v>186</v>
      </c>
      <c r="F180" s="77" t="s">
        <v>186</v>
      </c>
      <c r="G180" s="77"/>
      <c r="H180" s="77" t="s">
        <v>186</v>
      </c>
      <c r="I180" s="139" t="s">
        <v>186</v>
      </c>
      <c r="J180" s="141">
        <f aca="true" t="shared" si="19" ref="J180:L188">J181</f>
        <v>0</v>
      </c>
      <c r="K180" s="141">
        <f t="shared" si="19"/>
        <v>0</v>
      </c>
      <c r="L180" s="142">
        <f t="shared" si="19"/>
        <v>0</v>
      </c>
    </row>
    <row r="181" spans="1:12" s="15" customFormat="1" ht="15" hidden="1">
      <c r="A181" s="62" t="s">
        <v>175</v>
      </c>
      <c r="B181" s="122">
        <v>921</v>
      </c>
      <c r="C181" s="122" t="s">
        <v>128</v>
      </c>
      <c r="D181" s="122" t="s">
        <v>187</v>
      </c>
      <c r="E181" s="77" t="s">
        <v>186</v>
      </c>
      <c r="F181" s="77" t="s">
        <v>186</v>
      </c>
      <c r="G181" s="77"/>
      <c r="H181" s="77" t="s">
        <v>186</v>
      </c>
      <c r="I181" s="122" t="s">
        <v>186</v>
      </c>
      <c r="J181" s="124">
        <f t="shared" si="19"/>
        <v>0</v>
      </c>
      <c r="K181" s="124">
        <f t="shared" si="19"/>
        <v>0</v>
      </c>
      <c r="L181" s="125">
        <f t="shared" si="19"/>
        <v>0</v>
      </c>
    </row>
    <row r="182" spans="1:12" ht="30" hidden="1">
      <c r="A182" s="62" t="s">
        <v>28</v>
      </c>
      <c r="B182" s="63">
        <v>921</v>
      </c>
      <c r="C182" s="63" t="s">
        <v>128</v>
      </c>
      <c r="D182" s="63" t="s">
        <v>187</v>
      </c>
      <c r="E182" s="77" t="s">
        <v>4</v>
      </c>
      <c r="F182" s="77" t="s">
        <v>2</v>
      </c>
      <c r="G182" s="77"/>
      <c r="H182" s="77"/>
      <c r="I182" s="63"/>
      <c r="J182" s="23">
        <f t="shared" si="19"/>
        <v>0</v>
      </c>
      <c r="K182" s="23">
        <f t="shared" si="19"/>
        <v>0</v>
      </c>
      <c r="L182" s="24">
        <f t="shared" si="19"/>
        <v>0</v>
      </c>
    </row>
    <row r="183" spans="1:12" ht="45" hidden="1">
      <c r="A183" s="62" t="s">
        <v>27</v>
      </c>
      <c r="B183" s="63">
        <v>921</v>
      </c>
      <c r="C183" s="63" t="s">
        <v>128</v>
      </c>
      <c r="D183" s="63" t="s">
        <v>187</v>
      </c>
      <c r="E183" s="77" t="s">
        <v>4</v>
      </c>
      <c r="F183" s="77" t="s">
        <v>189</v>
      </c>
      <c r="G183" s="77" t="s">
        <v>64</v>
      </c>
      <c r="H183" s="77"/>
      <c r="I183" s="63"/>
      <c r="J183" s="23">
        <f>J187+J184</f>
        <v>0</v>
      </c>
      <c r="K183" s="23">
        <f>K187+K184</f>
        <v>0</v>
      </c>
      <c r="L183" s="24">
        <f>L187+L184</f>
        <v>0</v>
      </c>
    </row>
    <row r="184" spans="1:12" ht="30" hidden="1">
      <c r="A184" s="62" t="s">
        <v>210</v>
      </c>
      <c r="B184" s="63">
        <v>921</v>
      </c>
      <c r="C184" s="63" t="s">
        <v>128</v>
      </c>
      <c r="D184" s="63" t="s">
        <v>187</v>
      </c>
      <c r="E184" s="77" t="s">
        <v>4</v>
      </c>
      <c r="F184" s="77" t="s">
        <v>189</v>
      </c>
      <c r="G184" s="77" t="s">
        <v>64</v>
      </c>
      <c r="H184" s="77" t="s">
        <v>209</v>
      </c>
      <c r="I184" s="22" t="s">
        <v>186</v>
      </c>
      <c r="J184" s="23">
        <f>J185</f>
        <v>0</v>
      </c>
      <c r="K184" s="23">
        <f t="shared" si="19"/>
        <v>0</v>
      </c>
      <c r="L184" s="24">
        <f t="shared" si="19"/>
        <v>0</v>
      </c>
    </row>
    <row r="185" spans="1:12" ht="30" hidden="1">
      <c r="A185" s="62" t="s">
        <v>211</v>
      </c>
      <c r="B185" s="63">
        <v>921</v>
      </c>
      <c r="C185" s="63" t="s">
        <v>128</v>
      </c>
      <c r="D185" s="63" t="s">
        <v>187</v>
      </c>
      <c r="E185" s="77" t="s">
        <v>4</v>
      </c>
      <c r="F185" s="77" t="s">
        <v>189</v>
      </c>
      <c r="G185" s="77" t="s">
        <v>64</v>
      </c>
      <c r="H185" s="77" t="s">
        <v>208</v>
      </c>
      <c r="I185" s="22" t="s">
        <v>186</v>
      </c>
      <c r="J185" s="23">
        <f>J186</f>
        <v>0</v>
      </c>
      <c r="K185" s="23">
        <f t="shared" si="19"/>
        <v>0</v>
      </c>
      <c r="L185" s="24">
        <f t="shared" si="19"/>
        <v>0</v>
      </c>
    </row>
    <row r="186" spans="1:12" ht="18.75" customHeight="1" hidden="1">
      <c r="A186" s="62" t="s">
        <v>52</v>
      </c>
      <c r="B186" s="63">
        <v>921</v>
      </c>
      <c r="C186" s="63" t="s">
        <v>128</v>
      </c>
      <c r="D186" s="63" t="s">
        <v>187</v>
      </c>
      <c r="E186" s="77" t="s">
        <v>4</v>
      </c>
      <c r="F186" s="77" t="s">
        <v>189</v>
      </c>
      <c r="G186" s="77" t="s">
        <v>64</v>
      </c>
      <c r="H186" s="77" t="s">
        <v>214</v>
      </c>
      <c r="I186" s="63" t="s">
        <v>142</v>
      </c>
      <c r="J186" s="26"/>
      <c r="K186" s="26"/>
      <c r="L186" s="27"/>
    </row>
    <row r="187" spans="1:12" ht="45" hidden="1">
      <c r="A187" s="62" t="s">
        <v>77</v>
      </c>
      <c r="B187" s="63">
        <v>921</v>
      </c>
      <c r="C187" s="63" t="s">
        <v>128</v>
      </c>
      <c r="D187" s="63" t="s">
        <v>187</v>
      </c>
      <c r="E187" s="77" t="s">
        <v>4</v>
      </c>
      <c r="F187" s="77" t="s">
        <v>189</v>
      </c>
      <c r="G187" s="77" t="s">
        <v>64</v>
      </c>
      <c r="H187" s="77" t="s">
        <v>152</v>
      </c>
      <c r="I187" s="22" t="s">
        <v>186</v>
      </c>
      <c r="J187" s="137">
        <f t="shared" si="19"/>
        <v>0</v>
      </c>
      <c r="K187" s="137">
        <f t="shared" si="19"/>
        <v>0</v>
      </c>
      <c r="L187" s="138">
        <f t="shared" si="19"/>
        <v>0</v>
      </c>
    </row>
    <row r="188" spans="1:12" ht="60" hidden="1">
      <c r="A188" s="62" t="s">
        <v>83</v>
      </c>
      <c r="B188" s="63">
        <v>921</v>
      </c>
      <c r="C188" s="63" t="s">
        <v>128</v>
      </c>
      <c r="D188" s="63" t="s">
        <v>187</v>
      </c>
      <c r="E188" s="77" t="s">
        <v>4</v>
      </c>
      <c r="F188" s="77" t="s">
        <v>189</v>
      </c>
      <c r="G188" s="77" t="s">
        <v>64</v>
      </c>
      <c r="H188" s="77" t="s">
        <v>82</v>
      </c>
      <c r="I188" s="22" t="s">
        <v>186</v>
      </c>
      <c r="J188" s="137">
        <f t="shared" si="19"/>
        <v>0</v>
      </c>
      <c r="K188" s="137">
        <f t="shared" si="19"/>
        <v>0</v>
      </c>
      <c r="L188" s="138">
        <f t="shared" si="19"/>
        <v>0</v>
      </c>
    </row>
    <row r="189" spans="1:12" ht="15" hidden="1">
      <c r="A189" s="62" t="s">
        <v>52</v>
      </c>
      <c r="B189" s="63">
        <v>921</v>
      </c>
      <c r="C189" s="63" t="s">
        <v>128</v>
      </c>
      <c r="D189" s="63" t="s">
        <v>187</v>
      </c>
      <c r="E189" s="77" t="s">
        <v>4</v>
      </c>
      <c r="F189" s="77" t="s">
        <v>189</v>
      </c>
      <c r="G189" s="77" t="s">
        <v>64</v>
      </c>
      <c r="H189" s="77" t="s">
        <v>82</v>
      </c>
      <c r="I189" s="63" t="s">
        <v>76</v>
      </c>
      <c r="J189" s="26">
        <v>0</v>
      </c>
      <c r="K189" s="26">
        <v>0</v>
      </c>
      <c r="L189" s="27">
        <v>0</v>
      </c>
    </row>
    <row r="190" spans="1:12" ht="30">
      <c r="A190" s="62" t="s">
        <v>346</v>
      </c>
      <c r="B190" s="122">
        <v>933</v>
      </c>
      <c r="C190" s="122" t="s">
        <v>135</v>
      </c>
      <c r="D190" s="122" t="s">
        <v>132</v>
      </c>
      <c r="E190" s="77" t="s">
        <v>4</v>
      </c>
      <c r="F190" s="77" t="s">
        <v>189</v>
      </c>
      <c r="G190" s="77" t="s">
        <v>64</v>
      </c>
      <c r="H190" s="77" t="s">
        <v>314</v>
      </c>
      <c r="I190" s="63"/>
      <c r="J190" s="225">
        <f>J191</f>
        <v>0</v>
      </c>
      <c r="K190" s="226"/>
      <c r="L190" s="227"/>
    </row>
    <row r="191" spans="1:12" ht="30">
      <c r="A191" s="62" t="s">
        <v>147</v>
      </c>
      <c r="B191" s="122">
        <v>933</v>
      </c>
      <c r="C191" s="122" t="s">
        <v>135</v>
      </c>
      <c r="D191" s="122" t="s">
        <v>132</v>
      </c>
      <c r="E191" s="77" t="s">
        <v>4</v>
      </c>
      <c r="F191" s="77" t="s">
        <v>189</v>
      </c>
      <c r="G191" s="77" t="s">
        <v>64</v>
      </c>
      <c r="H191" s="77" t="s">
        <v>314</v>
      </c>
      <c r="I191" s="63" t="s">
        <v>142</v>
      </c>
      <c r="J191" s="224"/>
      <c r="K191" s="26"/>
      <c r="L191" s="27"/>
    </row>
    <row r="192" spans="1:12" ht="15">
      <c r="A192" s="62" t="s">
        <v>161</v>
      </c>
      <c r="B192" s="139">
        <v>921</v>
      </c>
      <c r="C192" s="139" t="s">
        <v>134</v>
      </c>
      <c r="D192" s="139"/>
      <c r="E192" s="77"/>
      <c r="F192" s="77"/>
      <c r="G192" s="77"/>
      <c r="H192" s="77" t="s">
        <v>186</v>
      </c>
      <c r="I192" s="63" t="s">
        <v>186</v>
      </c>
      <c r="J192" s="137">
        <f>J193+J225</f>
        <v>182.5</v>
      </c>
      <c r="K192" s="137">
        <f>K193+K225</f>
        <v>182.5</v>
      </c>
      <c r="L192" s="138">
        <f>L193+L225</f>
        <v>182.5</v>
      </c>
    </row>
    <row r="193" spans="1:12" ht="15">
      <c r="A193" s="62" t="s">
        <v>137</v>
      </c>
      <c r="B193" s="63">
        <v>921</v>
      </c>
      <c r="C193" s="63" t="s">
        <v>134</v>
      </c>
      <c r="D193" s="63" t="s">
        <v>187</v>
      </c>
      <c r="E193" s="77"/>
      <c r="F193" s="77" t="s">
        <v>186</v>
      </c>
      <c r="G193" s="77"/>
      <c r="H193" s="77" t="s">
        <v>186</v>
      </c>
      <c r="I193" s="63" t="s">
        <v>186</v>
      </c>
      <c r="J193" s="137">
        <f>J194</f>
        <v>182.5</v>
      </c>
      <c r="K193" s="137">
        <f aca="true" t="shared" si="20" ref="K193:L196">K194</f>
        <v>182.5</v>
      </c>
      <c r="L193" s="138">
        <f t="shared" si="20"/>
        <v>182.5</v>
      </c>
    </row>
    <row r="194" spans="1:12" ht="30">
      <c r="A194" s="62" t="s">
        <v>28</v>
      </c>
      <c r="B194" s="63">
        <v>921</v>
      </c>
      <c r="C194" s="63" t="s">
        <v>134</v>
      </c>
      <c r="D194" s="63" t="s">
        <v>187</v>
      </c>
      <c r="E194" s="77" t="s">
        <v>4</v>
      </c>
      <c r="F194" s="77" t="s">
        <v>2</v>
      </c>
      <c r="G194" s="77"/>
      <c r="H194" s="77" t="s">
        <v>186</v>
      </c>
      <c r="I194" s="63" t="s">
        <v>186</v>
      </c>
      <c r="J194" s="137">
        <f>J195</f>
        <v>182.5</v>
      </c>
      <c r="K194" s="137">
        <f t="shared" si="20"/>
        <v>182.5</v>
      </c>
      <c r="L194" s="138">
        <f t="shared" si="20"/>
        <v>182.5</v>
      </c>
    </row>
    <row r="195" spans="1:12" ht="45">
      <c r="A195" s="62" t="s">
        <v>27</v>
      </c>
      <c r="B195" s="63">
        <v>921</v>
      </c>
      <c r="C195" s="63" t="s">
        <v>134</v>
      </c>
      <c r="D195" s="63" t="s">
        <v>187</v>
      </c>
      <c r="E195" s="77" t="s">
        <v>4</v>
      </c>
      <c r="F195" s="77" t="s">
        <v>189</v>
      </c>
      <c r="G195" s="77" t="s">
        <v>64</v>
      </c>
      <c r="H195" s="77" t="s">
        <v>186</v>
      </c>
      <c r="I195" s="63" t="s">
        <v>186</v>
      </c>
      <c r="J195" s="23">
        <f>J196</f>
        <v>182.5</v>
      </c>
      <c r="K195" s="23">
        <f t="shared" si="20"/>
        <v>182.5</v>
      </c>
      <c r="L195" s="24">
        <f t="shared" si="20"/>
        <v>182.5</v>
      </c>
    </row>
    <row r="196" spans="1:12" ht="30">
      <c r="A196" s="62" t="s">
        <v>118</v>
      </c>
      <c r="B196" s="63">
        <v>921</v>
      </c>
      <c r="C196" s="63" t="s">
        <v>134</v>
      </c>
      <c r="D196" s="63" t="s">
        <v>187</v>
      </c>
      <c r="E196" s="77" t="s">
        <v>4</v>
      </c>
      <c r="F196" s="77" t="s">
        <v>189</v>
      </c>
      <c r="G196" s="77" t="s">
        <v>64</v>
      </c>
      <c r="H196" s="77" t="s">
        <v>16</v>
      </c>
      <c r="I196" s="63" t="s">
        <v>186</v>
      </c>
      <c r="J196" s="23">
        <f>J197</f>
        <v>182.5</v>
      </c>
      <c r="K196" s="23">
        <f t="shared" si="20"/>
        <v>182.5</v>
      </c>
      <c r="L196" s="24">
        <f t="shared" si="20"/>
        <v>182.5</v>
      </c>
    </row>
    <row r="197" spans="1:12" ht="15">
      <c r="A197" s="62" t="s">
        <v>117</v>
      </c>
      <c r="B197" s="63">
        <v>921</v>
      </c>
      <c r="C197" s="63" t="s">
        <v>134</v>
      </c>
      <c r="D197" s="63" t="s">
        <v>187</v>
      </c>
      <c r="E197" s="77" t="s">
        <v>4</v>
      </c>
      <c r="F197" s="77" t="s">
        <v>189</v>
      </c>
      <c r="G197" s="77" t="s">
        <v>64</v>
      </c>
      <c r="H197" s="77" t="s">
        <v>15</v>
      </c>
      <c r="I197" s="63"/>
      <c r="J197" s="23">
        <f>J199</f>
        <v>182.5</v>
      </c>
      <c r="K197" s="23">
        <f>K199</f>
        <v>182.5</v>
      </c>
      <c r="L197" s="24">
        <f>L199</f>
        <v>182.5</v>
      </c>
    </row>
    <row r="198" spans="1:12" ht="15">
      <c r="A198" s="143" t="s">
        <v>247</v>
      </c>
      <c r="B198" s="63">
        <v>921</v>
      </c>
      <c r="C198" s="63" t="s">
        <v>134</v>
      </c>
      <c r="D198" s="63" t="s">
        <v>187</v>
      </c>
      <c r="E198" s="77" t="s">
        <v>4</v>
      </c>
      <c r="F198" s="77" t="s">
        <v>189</v>
      </c>
      <c r="G198" s="77" t="s">
        <v>64</v>
      </c>
      <c r="H198" s="77" t="s">
        <v>15</v>
      </c>
      <c r="I198" s="63" t="s">
        <v>248</v>
      </c>
      <c r="J198" s="23">
        <f>J199</f>
        <v>182.5</v>
      </c>
      <c r="K198" s="23">
        <f>K199</f>
        <v>182.5</v>
      </c>
      <c r="L198" s="24">
        <f>L199</f>
        <v>182.5</v>
      </c>
    </row>
    <row r="199" spans="1:12" ht="15">
      <c r="A199" s="62" t="s">
        <v>148</v>
      </c>
      <c r="B199" s="63">
        <v>921</v>
      </c>
      <c r="C199" s="63" t="s">
        <v>134</v>
      </c>
      <c r="D199" s="63" t="s">
        <v>187</v>
      </c>
      <c r="E199" s="77" t="s">
        <v>4</v>
      </c>
      <c r="F199" s="77" t="s">
        <v>189</v>
      </c>
      <c r="G199" s="77" t="s">
        <v>64</v>
      </c>
      <c r="H199" s="77" t="s">
        <v>15</v>
      </c>
      <c r="I199" s="63" t="s">
        <v>145</v>
      </c>
      <c r="J199" s="26">
        <v>182.5</v>
      </c>
      <c r="K199" s="26">
        <v>182.5</v>
      </c>
      <c r="L199" s="27">
        <v>182.5</v>
      </c>
    </row>
    <row r="200" spans="1:12" ht="30">
      <c r="A200" s="62" t="s">
        <v>96</v>
      </c>
      <c r="B200" s="139">
        <v>921</v>
      </c>
      <c r="C200" s="139" t="s">
        <v>160</v>
      </c>
      <c r="D200" s="139"/>
      <c r="E200" s="77"/>
      <c r="F200" s="77"/>
      <c r="G200" s="77"/>
      <c r="H200" s="77"/>
      <c r="I200" s="139"/>
      <c r="J200" s="23">
        <f aca="true" t="shared" si="21" ref="J200:L202">J201</f>
        <v>2.4</v>
      </c>
      <c r="K200" s="23">
        <f t="shared" si="21"/>
        <v>2.4</v>
      </c>
      <c r="L200" s="23">
        <f t="shared" si="21"/>
        <v>2.4</v>
      </c>
    </row>
    <row r="201" spans="1:12" ht="15">
      <c r="A201" s="62" t="s">
        <v>23</v>
      </c>
      <c r="B201" s="122">
        <v>921</v>
      </c>
      <c r="C201" s="122" t="s">
        <v>160</v>
      </c>
      <c r="D201" s="122" t="s">
        <v>187</v>
      </c>
      <c r="E201" s="77"/>
      <c r="F201" s="77"/>
      <c r="G201" s="77"/>
      <c r="H201" s="77"/>
      <c r="I201" s="122"/>
      <c r="J201" s="124">
        <f t="shared" si="21"/>
        <v>2.4</v>
      </c>
      <c r="K201" s="124">
        <f t="shared" si="21"/>
        <v>2.4</v>
      </c>
      <c r="L201" s="125">
        <f t="shared" si="21"/>
        <v>2.4</v>
      </c>
    </row>
    <row r="202" spans="1:12" ht="30">
      <c r="A202" s="62" t="s">
        <v>28</v>
      </c>
      <c r="B202" s="63">
        <v>921</v>
      </c>
      <c r="C202" s="63" t="s">
        <v>160</v>
      </c>
      <c r="D202" s="63" t="s">
        <v>187</v>
      </c>
      <c r="E202" s="77" t="s">
        <v>4</v>
      </c>
      <c r="F202" s="77" t="s">
        <v>2</v>
      </c>
      <c r="G202" s="77"/>
      <c r="H202" s="77"/>
      <c r="I202" s="63"/>
      <c r="J202" s="23">
        <f t="shared" si="21"/>
        <v>2.4</v>
      </c>
      <c r="K202" s="23">
        <f t="shared" si="21"/>
        <v>2.4</v>
      </c>
      <c r="L202" s="24">
        <f t="shared" si="21"/>
        <v>2.4</v>
      </c>
    </row>
    <row r="203" spans="1:12" ht="45">
      <c r="A203" s="62" t="s">
        <v>27</v>
      </c>
      <c r="B203" s="63">
        <v>921</v>
      </c>
      <c r="C203" s="63" t="s">
        <v>160</v>
      </c>
      <c r="D203" s="63" t="s">
        <v>187</v>
      </c>
      <c r="E203" s="77" t="s">
        <v>4</v>
      </c>
      <c r="F203" s="77" t="s">
        <v>189</v>
      </c>
      <c r="G203" s="77" t="s">
        <v>187</v>
      </c>
      <c r="H203" s="77"/>
      <c r="I203" s="63"/>
      <c r="J203" s="23">
        <f>J205</f>
        <v>2.4</v>
      </c>
      <c r="K203" s="23">
        <f>K205</f>
        <v>2.4</v>
      </c>
      <c r="L203" s="24">
        <f>L205</f>
        <v>2.4</v>
      </c>
    </row>
    <row r="204" spans="1:12" ht="15">
      <c r="A204" s="62" t="s">
        <v>168</v>
      </c>
      <c r="B204" s="63">
        <v>921</v>
      </c>
      <c r="C204" s="63" t="s">
        <v>160</v>
      </c>
      <c r="D204" s="63" t="s">
        <v>187</v>
      </c>
      <c r="E204" s="77" t="s">
        <v>4</v>
      </c>
      <c r="F204" s="77" t="s">
        <v>189</v>
      </c>
      <c r="G204" s="77" t="s">
        <v>187</v>
      </c>
      <c r="H204" s="77" t="s">
        <v>65</v>
      </c>
      <c r="I204" s="63"/>
      <c r="J204" s="23">
        <f>J205</f>
        <v>2.4</v>
      </c>
      <c r="K204" s="23">
        <f>K205</f>
        <v>2.4</v>
      </c>
      <c r="L204" s="24">
        <f>L205</f>
        <v>2.4</v>
      </c>
    </row>
    <row r="205" spans="1:12" ht="15">
      <c r="A205" s="62" t="s">
        <v>71</v>
      </c>
      <c r="B205" s="63">
        <v>921</v>
      </c>
      <c r="C205" s="63" t="s">
        <v>160</v>
      </c>
      <c r="D205" s="63" t="s">
        <v>187</v>
      </c>
      <c r="E205" s="77" t="s">
        <v>4</v>
      </c>
      <c r="F205" s="77" t="s">
        <v>189</v>
      </c>
      <c r="G205" s="77" t="s">
        <v>187</v>
      </c>
      <c r="H205" s="77" t="s">
        <v>136</v>
      </c>
      <c r="I205" s="63" t="s">
        <v>186</v>
      </c>
      <c r="J205" s="23">
        <f>J207</f>
        <v>2.4</v>
      </c>
      <c r="K205" s="23">
        <f>K207</f>
        <v>2.4</v>
      </c>
      <c r="L205" s="24">
        <f>L207</f>
        <v>2.4</v>
      </c>
    </row>
    <row r="206" spans="1:12" ht="15">
      <c r="A206" s="143" t="s">
        <v>249</v>
      </c>
      <c r="B206" s="63">
        <v>921</v>
      </c>
      <c r="C206" s="63" t="s">
        <v>160</v>
      </c>
      <c r="D206" s="63" t="s">
        <v>187</v>
      </c>
      <c r="E206" s="77" t="s">
        <v>4</v>
      </c>
      <c r="F206" s="77" t="s">
        <v>189</v>
      </c>
      <c r="G206" s="77" t="s">
        <v>187</v>
      </c>
      <c r="H206" s="77" t="s">
        <v>136</v>
      </c>
      <c r="I206" s="63" t="s">
        <v>250</v>
      </c>
      <c r="J206" s="23">
        <f>J207</f>
        <v>2.4</v>
      </c>
      <c r="K206" s="23">
        <f>K207</f>
        <v>2.4</v>
      </c>
      <c r="L206" s="23">
        <f>L207</f>
        <v>2.4</v>
      </c>
    </row>
    <row r="207" spans="1:12" ht="15">
      <c r="A207" s="62" t="s">
        <v>71</v>
      </c>
      <c r="B207" s="63">
        <v>921</v>
      </c>
      <c r="C207" s="63" t="s">
        <v>160</v>
      </c>
      <c r="D207" s="63" t="s">
        <v>187</v>
      </c>
      <c r="E207" s="77" t="s">
        <v>4</v>
      </c>
      <c r="F207" s="77" t="s">
        <v>189</v>
      </c>
      <c r="G207" s="77" t="s">
        <v>187</v>
      </c>
      <c r="H207" s="77" t="s">
        <v>136</v>
      </c>
      <c r="I207" s="63">
        <v>730</v>
      </c>
      <c r="J207" s="26">
        <v>2.4</v>
      </c>
      <c r="K207" s="26">
        <v>2.4</v>
      </c>
      <c r="L207" s="27">
        <v>2.4</v>
      </c>
    </row>
    <row r="208" spans="1:12" ht="15">
      <c r="A208" s="145" t="s">
        <v>232</v>
      </c>
      <c r="B208" s="146">
        <v>921</v>
      </c>
      <c r="C208" s="146">
        <v>99</v>
      </c>
      <c r="D208" s="146"/>
      <c r="E208" s="146"/>
      <c r="F208" s="146"/>
      <c r="G208" s="146"/>
      <c r="H208" s="146" t="s">
        <v>186</v>
      </c>
      <c r="I208" s="139"/>
      <c r="J208" s="23">
        <f aca="true" t="shared" si="22" ref="J208:L210">J209</f>
        <v>0</v>
      </c>
      <c r="K208" s="23">
        <f t="shared" si="22"/>
        <v>19.97</v>
      </c>
      <c r="L208" s="24">
        <f t="shared" si="22"/>
        <v>40.86</v>
      </c>
    </row>
    <row r="209" spans="1:12" ht="15">
      <c r="A209" s="143" t="s">
        <v>233</v>
      </c>
      <c r="B209" s="147">
        <v>921</v>
      </c>
      <c r="C209" s="147">
        <v>99</v>
      </c>
      <c r="D209" s="147">
        <v>99</v>
      </c>
      <c r="E209" s="147"/>
      <c r="F209" s="147"/>
      <c r="G209" s="147"/>
      <c r="H209" s="147"/>
      <c r="I209" s="122"/>
      <c r="J209" s="124">
        <f t="shared" si="22"/>
        <v>0</v>
      </c>
      <c r="K209" s="124">
        <f t="shared" si="22"/>
        <v>19.97</v>
      </c>
      <c r="L209" s="125">
        <f t="shared" si="22"/>
        <v>40.86</v>
      </c>
    </row>
    <row r="210" spans="1:12" ht="30">
      <c r="A210" s="62" t="s">
        <v>28</v>
      </c>
      <c r="B210" s="147">
        <v>921</v>
      </c>
      <c r="C210" s="147">
        <v>99</v>
      </c>
      <c r="D210" s="147">
        <v>99</v>
      </c>
      <c r="E210" s="147">
        <v>89</v>
      </c>
      <c r="F210" s="147" t="s">
        <v>2</v>
      </c>
      <c r="G210" s="147"/>
      <c r="H210" s="147"/>
      <c r="I210" s="63"/>
      <c r="J210" s="23">
        <f t="shared" si="22"/>
        <v>0</v>
      </c>
      <c r="K210" s="23">
        <f t="shared" si="22"/>
        <v>19.97</v>
      </c>
      <c r="L210" s="24">
        <f t="shared" si="22"/>
        <v>40.86</v>
      </c>
    </row>
    <row r="211" spans="1:12" ht="45">
      <c r="A211" s="62" t="s">
        <v>27</v>
      </c>
      <c r="B211" s="147">
        <v>921</v>
      </c>
      <c r="C211" s="147">
        <v>99</v>
      </c>
      <c r="D211" s="147">
        <v>99</v>
      </c>
      <c r="E211" s="147">
        <v>89</v>
      </c>
      <c r="F211" s="147">
        <v>1</v>
      </c>
      <c r="G211" s="148" t="s">
        <v>64</v>
      </c>
      <c r="H211" s="147"/>
      <c r="I211" s="63"/>
      <c r="J211" s="23">
        <f>J213</f>
        <v>0</v>
      </c>
      <c r="K211" s="23">
        <f>K213</f>
        <v>19.97</v>
      </c>
      <c r="L211" s="24">
        <f>L213</f>
        <v>40.86</v>
      </c>
    </row>
    <row r="212" spans="1:12" ht="15">
      <c r="A212" s="143" t="s">
        <v>233</v>
      </c>
      <c r="B212" s="147">
        <v>921</v>
      </c>
      <c r="C212" s="147">
        <v>99</v>
      </c>
      <c r="D212" s="147">
        <v>99</v>
      </c>
      <c r="E212" s="147">
        <v>89</v>
      </c>
      <c r="F212" s="147">
        <v>1</v>
      </c>
      <c r="G212" s="148" t="s">
        <v>64</v>
      </c>
      <c r="H212" s="147">
        <v>41990</v>
      </c>
      <c r="I212" s="63"/>
      <c r="J212" s="23">
        <f aca="true" t="shared" si="23" ref="J212:L213">J213</f>
        <v>0</v>
      </c>
      <c r="K212" s="23">
        <f t="shared" si="23"/>
        <v>19.97</v>
      </c>
      <c r="L212" s="24">
        <f t="shared" si="23"/>
        <v>40.86</v>
      </c>
    </row>
    <row r="213" spans="1:12" ht="30">
      <c r="A213" s="79" t="s">
        <v>228</v>
      </c>
      <c r="B213" s="147">
        <v>921</v>
      </c>
      <c r="C213" s="147">
        <v>99</v>
      </c>
      <c r="D213" s="147">
        <v>99</v>
      </c>
      <c r="E213" s="147">
        <v>89</v>
      </c>
      <c r="F213" s="147">
        <v>1</v>
      </c>
      <c r="G213" s="148" t="s">
        <v>64</v>
      </c>
      <c r="H213" s="147">
        <v>41990</v>
      </c>
      <c r="I213" s="63" t="s">
        <v>142</v>
      </c>
      <c r="J213" s="23">
        <f t="shared" si="23"/>
        <v>0</v>
      </c>
      <c r="K213" s="23">
        <f t="shared" si="23"/>
        <v>19.97</v>
      </c>
      <c r="L213" s="24">
        <f t="shared" si="23"/>
        <v>40.86</v>
      </c>
    </row>
    <row r="214" spans="1:12" ht="30.75" thickBot="1">
      <c r="A214" s="149" t="s">
        <v>147</v>
      </c>
      <c r="B214" s="150">
        <v>921</v>
      </c>
      <c r="C214" s="150">
        <v>99</v>
      </c>
      <c r="D214" s="150">
        <v>99</v>
      </c>
      <c r="E214" s="150">
        <v>89</v>
      </c>
      <c r="F214" s="150">
        <v>1</v>
      </c>
      <c r="G214" s="151" t="s">
        <v>64</v>
      </c>
      <c r="H214" s="150">
        <v>41990</v>
      </c>
      <c r="I214" s="152" t="s">
        <v>234</v>
      </c>
      <c r="J214" s="28">
        <v>0</v>
      </c>
      <c r="K214" s="28">
        <v>19.97</v>
      </c>
      <c r="L214" s="29">
        <v>40.86</v>
      </c>
    </row>
    <row r="215" spans="1:12" ht="15">
      <c r="A215" s="106"/>
      <c r="B215" s="107"/>
      <c r="C215" s="106"/>
      <c r="D215" s="106"/>
      <c r="E215" s="106"/>
      <c r="F215" s="106"/>
      <c r="G215" s="106"/>
      <c r="H215" s="106"/>
      <c r="I215" s="106"/>
      <c r="J215" s="108"/>
      <c r="K215" s="108"/>
      <c r="L215" s="108"/>
    </row>
  </sheetData>
  <sheetProtection/>
  <mergeCells count="9">
    <mergeCell ref="H2:L3"/>
    <mergeCell ref="A4:L4"/>
    <mergeCell ref="E6:H7"/>
    <mergeCell ref="D6:D7"/>
    <mergeCell ref="C6:C7"/>
    <mergeCell ref="B6:B7"/>
    <mergeCell ref="I6:I7"/>
    <mergeCell ref="J6:L6"/>
    <mergeCell ref="A6:A7"/>
  </mergeCells>
  <conditionalFormatting sqref="I10:I13 A37 I22">
    <cfRule type="expression" priority="11" dxfId="40" stopIfTrue="1">
      <formula>$H10=""</formula>
    </cfRule>
    <cfRule type="expression" priority="12" dxfId="41" stopIfTrue="1">
      <formula>#REF!&lt;&gt;""</formula>
    </cfRule>
    <cfRule type="expression" priority="13" dxfId="42" stopIfTrue="1">
      <formula>AND($I10="",$H10&lt;&gt;"")</formula>
    </cfRule>
  </conditionalFormatting>
  <conditionalFormatting sqref="A8:H8 J110:L110 J85:L85 I74:L74 J161:L161 J9:L9 I93:L98">
    <cfRule type="expression" priority="14" dxfId="40" stopIfTrue="1">
      <formula>$C8=""</formula>
    </cfRule>
    <cfRule type="expression" priority="15" dxfId="41" stopIfTrue="1">
      <formula>$D8&lt;&gt;""</formula>
    </cfRule>
  </conditionalFormatting>
  <conditionalFormatting sqref="A40">
    <cfRule type="expression" priority="8" dxfId="40" stopIfTrue="1">
      <formula>$H40=""</formula>
    </cfRule>
    <cfRule type="expression" priority="9" dxfId="41" stopIfTrue="1">
      <formula>#REF!&lt;&gt;""</formula>
    </cfRule>
    <cfRule type="expression" priority="10" dxfId="42" stopIfTrue="1">
      <formula>AND($I40="",$H40&lt;&gt;"")</formula>
    </cfRule>
  </conditionalFormatting>
  <conditionalFormatting sqref="I74:L74">
    <cfRule type="expression" priority="6" dxfId="40" stopIfTrue="1">
      <formula>$C74=""</formula>
    </cfRule>
    <cfRule type="expression" priority="7" dxfId="41" stopIfTrue="1">
      <formula>$D74&lt;&gt;""</formula>
    </cfRule>
  </conditionalFormatting>
  <conditionalFormatting sqref="I27 I10:I13 A44 A49">
    <cfRule type="expression" priority="3" dxfId="40" stopIfTrue="1">
      <formula>$H10=""</formula>
    </cfRule>
    <cfRule type="expression" priority="4" dxfId="41" stopIfTrue="1">
      <formula>#REF!&lt;&gt;""</formula>
    </cfRule>
    <cfRule type="expression" priority="5" dxfId="42" stopIfTrue="1">
      <formula>AND($I10="",$H10&lt;&gt;"")</formula>
    </cfRule>
  </conditionalFormatting>
  <conditionalFormatting sqref="A8:H8 J101:L101 J180:L180 I92:L92 I111:L111 J132:L132 J9:L9">
    <cfRule type="expression" priority="1" dxfId="40" stopIfTrue="1">
      <formula>$C8=""</formula>
    </cfRule>
    <cfRule type="expression" priority="2" dxfId="41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59.625" style="4" customWidth="1"/>
    <col min="2" max="2" width="4.00390625" style="4" bestFit="1" customWidth="1"/>
    <col min="3" max="3" width="4.625" style="4" bestFit="1" customWidth="1"/>
    <col min="4" max="4" width="3.625" style="4" bestFit="1" customWidth="1"/>
    <col min="5" max="5" width="2.25390625" style="4" bestFit="1" customWidth="1"/>
    <col min="6" max="6" width="3.625" style="4" customWidth="1"/>
    <col min="7" max="7" width="7.75390625" style="4" bestFit="1" customWidth="1"/>
    <col min="8" max="8" width="6.375" style="4" customWidth="1"/>
    <col min="9" max="11" width="16.875" style="6" customWidth="1"/>
    <col min="12" max="12" width="9.75390625" style="2" bestFit="1" customWidth="1"/>
    <col min="13" max="13" width="15.875" style="2" customWidth="1"/>
    <col min="14" max="14" width="12.00390625" style="2" customWidth="1"/>
    <col min="15" max="16384" width="9.125" style="2" customWidth="1"/>
  </cols>
  <sheetData>
    <row r="1" spans="1:11" ht="15">
      <c r="A1" s="57"/>
      <c r="B1" s="57"/>
      <c r="C1" s="30"/>
      <c r="D1" s="57"/>
      <c r="E1" s="57"/>
      <c r="F1" s="57"/>
      <c r="G1" s="57"/>
      <c r="H1" s="57"/>
      <c r="I1" s="30" t="s">
        <v>203</v>
      </c>
      <c r="J1" s="57"/>
      <c r="K1" s="57"/>
    </row>
    <row r="2" spans="1:11" ht="52.5" customHeight="1">
      <c r="A2" s="57"/>
      <c r="B2" s="57"/>
      <c r="C2" s="30"/>
      <c r="D2" s="57"/>
      <c r="E2" s="57"/>
      <c r="F2" s="57"/>
      <c r="G2" s="57"/>
      <c r="H2" s="57"/>
      <c r="I2" s="326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2024 год и на плановый период 2025 и 2026 годов»    
от 28.12.2023 г №1 </v>
      </c>
      <c r="J2" s="318"/>
      <c r="K2" s="318"/>
    </row>
    <row r="3" spans="1:11" ht="73.5" customHeight="1">
      <c r="A3" s="57"/>
      <c r="B3" s="57"/>
      <c r="C3" s="30"/>
      <c r="D3" s="57"/>
      <c r="E3" s="57"/>
      <c r="F3" s="57"/>
      <c r="G3" s="57"/>
      <c r="H3" s="57"/>
      <c r="I3" s="318"/>
      <c r="J3" s="318"/>
      <c r="K3" s="318"/>
    </row>
    <row r="4" spans="1:11" ht="2.25" customHeight="1">
      <c r="A4" s="57"/>
      <c r="B4" s="57"/>
      <c r="C4" s="30"/>
      <c r="D4" s="57"/>
      <c r="E4" s="57"/>
      <c r="F4" s="57"/>
      <c r="G4" s="57"/>
      <c r="H4" s="57"/>
      <c r="I4" s="318"/>
      <c r="J4" s="318"/>
      <c r="K4" s="318"/>
    </row>
    <row r="5" spans="1:11" ht="15" hidden="1">
      <c r="A5" s="57"/>
      <c r="B5" s="57"/>
      <c r="C5" s="30"/>
      <c r="D5" s="90"/>
      <c r="E5" s="90"/>
      <c r="F5" s="90"/>
      <c r="G5" s="90"/>
      <c r="H5" s="57"/>
      <c r="I5" s="318"/>
      <c r="J5" s="318"/>
      <c r="K5" s="318"/>
    </row>
    <row r="6" spans="1:11" ht="16.5" customHeight="1" hidden="1">
      <c r="A6" s="57"/>
      <c r="B6" s="57"/>
      <c r="C6" s="57"/>
      <c r="D6" s="57"/>
      <c r="E6" s="57"/>
      <c r="F6" s="57"/>
      <c r="G6" s="57"/>
      <c r="H6" s="58"/>
      <c r="I6" s="318"/>
      <c r="J6" s="318"/>
      <c r="K6" s="318"/>
    </row>
    <row r="7" spans="1:11" ht="80.25" customHeight="1" hidden="1">
      <c r="A7" s="91"/>
      <c r="B7" s="92"/>
      <c r="C7" s="92"/>
      <c r="D7" s="92"/>
      <c r="E7" s="92"/>
      <c r="F7" s="92"/>
      <c r="G7" s="92"/>
      <c r="H7" s="92"/>
      <c r="I7" s="318"/>
      <c r="J7" s="318"/>
      <c r="K7" s="318"/>
    </row>
    <row r="8" spans="1:11" ht="140.25" customHeight="1">
      <c r="A8" s="327" t="s">
        <v>361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</row>
    <row r="9" spans="1:11" ht="15">
      <c r="A9" s="91"/>
      <c r="B9" s="92"/>
      <c r="C9" s="92"/>
      <c r="D9" s="92"/>
      <c r="E9" s="92"/>
      <c r="F9" s="92"/>
      <c r="G9" s="92"/>
      <c r="H9" s="92"/>
      <c r="I9" s="59"/>
      <c r="J9" s="59"/>
      <c r="K9" s="59"/>
    </row>
    <row r="10" spans="1:11" ht="15.75" thickBot="1">
      <c r="A10" s="93"/>
      <c r="B10" s="93"/>
      <c r="C10" s="93"/>
      <c r="D10" s="93"/>
      <c r="E10" s="93"/>
      <c r="F10" s="93"/>
      <c r="G10" s="93"/>
      <c r="H10" s="93"/>
      <c r="I10" s="94"/>
      <c r="J10" s="94"/>
      <c r="K10" s="94"/>
    </row>
    <row r="11" spans="1:11" s="8" customFormat="1" ht="16.5" thickBot="1">
      <c r="A11" s="64" t="s">
        <v>180</v>
      </c>
      <c r="B11" s="328" t="s">
        <v>182</v>
      </c>
      <c r="C11" s="330" t="s">
        <v>183</v>
      </c>
      <c r="D11" s="332" t="s">
        <v>184</v>
      </c>
      <c r="E11" s="328"/>
      <c r="F11" s="328"/>
      <c r="G11" s="333"/>
      <c r="H11" s="330" t="s">
        <v>185</v>
      </c>
      <c r="I11" s="336" t="s">
        <v>5</v>
      </c>
      <c r="J11" s="336"/>
      <c r="K11" s="337"/>
    </row>
    <row r="12" spans="1:11" s="8" customFormat="1" ht="16.5" thickBot="1">
      <c r="A12" s="65"/>
      <c r="B12" s="329"/>
      <c r="C12" s="331"/>
      <c r="D12" s="334"/>
      <c r="E12" s="329"/>
      <c r="F12" s="329"/>
      <c r="G12" s="335"/>
      <c r="H12" s="331"/>
      <c r="I12" s="42" t="s">
        <v>258</v>
      </c>
      <c r="J12" s="66" t="s">
        <v>262</v>
      </c>
      <c r="K12" s="42" t="s">
        <v>358</v>
      </c>
    </row>
    <row r="13" spans="1:15" ht="24.75" customHeight="1" thickBot="1">
      <c r="A13" s="95" t="s">
        <v>130</v>
      </c>
      <c r="B13" s="96"/>
      <c r="C13" s="96"/>
      <c r="D13" s="96"/>
      <c r="E13" s="96"/>
      <c r="F13" s="96"/>
      <c r="G13" s="96" t="s">
        <v>186</v>
      </c>
      <c r="H13" s="96" t="s">
        <v>186</v>
      </c>
      <c r="I13" s="97">
        <f>I14+I78+I93+I138+I130+I146+I85+I107+I101+I72</f>
        <v>2592.164</v>
      </c>
      <c r="J13" s="97">
        <f>J14+J78+J93+J138+J130+J85+J107+J146</f>
        <v>1888.534</v>
      </c>
      <c r="K13" s="97">
        <f>K14+K78+K93+K138+K130+K85+K107+K146</f>
        <v>2011.504</v>
      </c>
      <c r="M13" s="2">
        <f>I13-прил2!J8</f>
        <v>0</v>
      </c>
      <c r="N13" s="2">
        <f>J13-прил2!K8</f>
        <v>0</v>
      </c>
      <c r="O13" s="2">
        <f>K13-прил2!L8</f>
        <v>0</v>
      </c>
    </row>
    <row r="14" spans="1:11" s="7" customFormat="1" ht="15">
      <c r="A14" s="67" t="s">
        <v>72</v>
      </c>
      <c r="B14" s="68" t="s">
        <v>187</v>
      </c>
      <c r="C14" s="68"/>
      <c r="D14" s="69"/>
      <c r="E14" s="69"/>
      <c r="F14" s="69"/>
      <c r="G14" s="69" t="s">
        <v>186</v>
      </c>
      <c r="H14" s="70" t="s">
        <v>186</v>
      </c>
      <c r="I14" s="71">
        <f>I15+I26+I42+I53+I59+I65</f>
        <v>1577.8639999999998</v>
      </c>
      <c r="J14" s="71">
        <f>J15+J26+J42+J53+J59+J65</f>
        <v>1239.764</v>
      </c>
      <c r="K14" s="71">
        <f>K15+K26+K42+K53+K59+K65</f>
        <v>1266.3439999999998</v>
      </c>
    </row>
    <row r="15" spans="1:11" s="16" customFormat="1" ht="30">
      <c r="A15" s="72" t="s">
        <v>178</v>
      </c>
      <c r="B15" s="73" t="s">
        <v>187</v>
      </c>
      <c r="C15" s="73" t="s">
        <v>133</v>
      </c>
      <c r="D15" s="74"/>
      <c r="E15" s="74"/>
      <c r="F15" s="74"/>
      <c r="G15" s="74"/>
      <c r="H15" s="75"/>
      <c r="I15" s="76">
        <f>прил2!J10</f>
        <v>458.4</v>
      </c>
      <c r="J15" s="76">
        <f>прил2!K10</f>
        <v>377.6</v>
      </c>
      <c r="K15" s="76">
        <f>прил2!L10</f>
        <v>408.4</v>
      </c>
    </row>
    <row r="16" spans="1:11" ht="30">
      <c r="A16" s="62" t="s">
        <v>26</v>
      </c>
      <c r="B16" s="63" t="s">
        <v>187</v>
      </c>
      <c r="C16" s="63" t="s">
        <v>133</v>
      </c>
      <c r="D16" s="77" t="s">
        <v>201</v>
      </c>
      <c r="E16" s="77" t="s">
        <v>2</v>
      </c>
      <c r="F16" s="77"/>
      <c r="G16" s="77"/>
      <c r="H16" s="78"/>
      <c r="I16" s="38">
        <f>I17</f>
        <v>458.4</v>
      </c>
      <c r="J16" s="38">
        <f>J17</f>
        <v>377.6</v>
      </c>
      <c r="K16" s="38">
        <f>K17</f>
        <v>408.4</v>
      </c>
    </row>
    <row r="17" spans="1:11" ht="45">
      <c r="A17" s="62" t="s">
        <v>29</v>
      </c>
      <c r="B17" s="63" t="s">
        <v>187</v>
      </c>
      <c r="C17" s="63" t="s">
        <v>133</v>
      </c>
      <c r="D17" s="77" t="s">
        <v>201</v>
      </c>
      <c r="E17" s="77" t="s">
        <v>189</v>
      </c>
      <c r="F17" s="77"/>
      <c r="G17" s="77"/>
      <c r="H17" s="78"/>
      <c r="I17" s="38">
        <f>прил2!J11</f>
        <v>458.4</v>
      </c>
      <c r="J17" s="38">
        <f>прил2!K11</f>
        <v>377.6</v>
      </c>
      <c r="K17" s="38">
        <f>прил2!L11</f>
        <v>408.4</v>
      </c>
    </row>
    <row r="18" spans="1:11" ht="35.25" customHeight="1">
      <c r="A18" s="62" t="s">
        <v>168</v>
      </c>
      <c r="B18" s="63" t="s">
        <v>187</v>
      </c>
      <c r="C18" s="63" t="s">
        <v>133</v>
      </c>
      <c r="D18" s="77" t="s">
        <v>201</v>
      </c>
      <c r="E18" s="77" t="s">
        <v>189</v>
      </c>
      <c r="F18" s="77" t="s">
        <v>64</v>
      </c>
      <c r="G18" s="77" t="s">
        <v>65</v>
      </c>
      <c r="H18" s="78"/>
      <c r="I18" s="38">
        <f>I19</f>
        <v>458.4</v>
      </c>
      <c r="J18" s="38">
        <f aca="true" t="shared" si="0" ref="J18:K20">J19</f>
        <v>377.6</v>
      </c>
      <c r="K18" s="38">
        <f t="shared" si="0"/>
        <v>408.4</v>
      </c>
    </row>
    <row r="19" spans="1:11" ht="53.25" customHeight="1">
      <c r="A19" s="21" t="s">
        <v>159</v>
      </c>
      <c r="B19" s="63" t="s">
        <v>187</v>
      </c>
      <c r="C19" s="63" t="s">
        <v>133</v>
      </c>
      <c r="D19" s="77" t="s">
        <v>201</v>
      </c>
      <c r="E19" s="77" t="s">
        <v>189</v>
      </c>
      <c r="F19" s="77" t="s">
        <v>64</v>
      </c>
      <c r="G19" s="77">
        <v>41150</v>
      </c>
      <c r="H19" s="63"/>
      <c r="I19" s="38">
        <f>I20</f>
        <v>458.4</v>
      </c>
      <c r="J19" s="38">
        <f t="shared" si="0"/>
        <v>377.6</v>
      </c>
      <c r="K19" s="38">
        <f t="shared" si="0"/>
        <v>408.4</v>
      </c>
    </row>
    <row r="20" spans="1:11" ht="54.75" customHeight="1">
      <c r="A20" s="55" t="s">
        <v>227</v>
      </c>
      <c r="B20" s="63" t="s">
        <v>187</v>
      </c>
      <c r="C20" s="63" t="s">
        <v>133</v>
      </c>
      <c r="D20" s="77" t="s">
        <v>201</v>
      </c>
      <c r="E20" s="77" t="s">
        <v>189</v>
      </c>
      <c r="F20" s="77" t="s">
        <v>64</v>
      </c>
      <c r="G20" s="77">
        <v>41150</v>
      </c>
      <c r="H20" s="63" t="s">
        <v>237</v>
      </c>
      <c r="I20" s="38">
        <f>I21</f>
        <v>458.4</v>
      </c>
      <c r="J20" s="38">
        <f t="shared" si="0"/>
        <v>377.6</v>
      </c>
      <c r="K20" s="38">
        <f t="shared" si="0"/>
        <v>408.4</v>
      </c>
    </row>
    <row r="21" spans="1:11" ht="29.25" customHeight="1">
      <c r="A21" s="62" t="s">
        <v>146</v>
      </c>
      <c r="B21" s="63" t="s">
        <v>187</v>
      </c>
      <c r="C21" s="63" t="s">
        <v>133</v>
      </c>
      <c r="D21" s="77" t="s">
        <v>201</v>
      </c>
      <c r="E21" s="77" t="s">
        <v>189</v>
      </c>
      <c r="F21" s="77" t="s">
        <v>64</v>
      </c>
      <c r="G21" s="77">
        <v>41150</v>
      </c>
      <c r="H21" s="63" t="s">
        <v>140</v>
      </c>
      <c r="I21" s="38">
        <f>прил2!J14</f>
        <v>458.4</v>
      </c>
      <c r="J21" s="38">
        <f>прил2!K14</f>
        <v>377.6</v>
      </c>
      <c r="K21" s="38">
        <f>прил2!L14</f>
        <v>408.4</v>
      </c>
    </row>
    <row r="22" spans="1:11" ht="45">
      <c r="A22" s="62" t="s">
        <v>77</v>
      </c>
      <c r="B22" s="63" t="s">
        <v>187</v>
      </c>
      <c r="C22" s="63" t="s">
        <v>133</v>
      </c>
      <c r="D22" s="77" t="s">
        <v>201</v>
      </c>
      <c r="E22" s="77" t="s">
        <v>189</v>
      </c>
      <c r="F22" s="77" t="s">
        <v>64</v>
      </c>
      <c r="G22" s="77" t="s">
        <v>225</v>
      </c>
      <c r="H22" s="63" t="s">
        <v>186</v>
      </c>
      <c r="I22" s="38">
        <f>I23</f>
        <v>0</v>
      </c>
      <c r="J22" s="38">
        <v>0</v>
      </c>
      <c r="K22" s="39">
        <v>0</v>
      </c>
    </row>
    <row r="23" spans="1:11" ht="75">
      <c r="A23" s="62" t="s">
        <v>83</v>
      </c>
      <c r="B23" s="63" t="s">
        <v>187</v>
      </c>
      <c r="C23" s="63" t="s">
        <v>133</v>
      </c>
      <c r="D23" s="77" t="s">
        <v>201</v>
      </c>
      <c r="E23" s="77" t="s">
        <v>189</v>
      </c>
      <c r="F23" s="77" t="s">
        <v>64</v>
      </c>
      <c r="G23" s="77" t="s">
        <v>225</v>
      </c>
      <c r="H23" s="63" t="s">
        <v>186</v>
      </c>
      <c r="I23" s="38">
        <f>I24</f>
        <v>0</v>
      </c>
      <c r="J23" s="38">
        <v>0</v>
      </c>
      <c r="K23" s="39">
        <v>0</v>
      </c>
    </row>
    <row r="24" spans="1:11" s="16" customFormat="1" ht="60">
      <c r="A24" s="55" t="s">
        <v>227</v>
      </c>
      <c r="B24" s="63" t="s">
        <v>187</v>
      </c>
      <c r="C24" s="63" t="s">
        <v>133</v>
      </c>
      <c r="D24" s="77" t="s">
        <v>201</v>
      </c>
      <c r="E24" s="77" t="s">
        <v>189</v>
      </c>
      <c r="F24" s="77" t="s">
        <v>64</v>
      </c>
      <c r="G24" s="77" t="s">
        <v>225</v>
      </c>
      <c r="H24" s="63" t="s">
        <v>237</v>
      </c>
      <c r="I24" s="38">
        <f>I25</f>
        <v>0</v>
      </c>
      <c r="J24" s="38">
        <v>0</v>
      </c>
      <c r="K24" s="39">
        <v>0</v>
      </c>
    </row>
    <row r="25" spans="1:11" ht="30">
      <c r="A25" s="62" t="s">
        <v>146</v>
      </c>
      <c r="B25" s="63" t="s">
        <v>187</v>
      </c>
      <c r="C25" s="63" t="s">
        <v>133</v>
      </c>
      <c r="D25" s="77" t="s">
        <v>201</v>
      </c>
      <c r="E25" s="77" t="s">
        <v>189</v>
      </c>
      <c r="F25" s="77" t="s">
        <v>64</v>
      </c>
      <c r="G25" s="77" t="s">
        <v>225</v>
      </c>
      <c r="H25" s="63" t="s">
        <v>140</v>
      </c>
      <c r="I25" s="38">
        <f>прил2!J18</f>
        <v>0</v>
      </c>
      <c r="J25" s="38">
        <v>0</v>
      </c>
      <c r="K25" s="39">
        <v>0</v>
      </c>
    </row>
    <row r="26" spans="1:11" ht="45">
      <c r="A26" s="231" t="s">
        <v>106</v>
      </c>
      <c r="B26" s="232" t="s">
        <v>187</v>
      </c>
      <c r="C26" s="232" t="s">
        <v>188</v>
      </c>
      <c r="D26" s="233"/>
      <c r="E26" s="233"/>
      <c r="F26" s="233"/>
      <c r="G26" s="233"/>
      <c r="H26" s="234" t="s">
        <v>186</v>
      </c>
      <c r="I26" s="235">
        <f aca="true" t="shared" si="1" ref="I26:K27">I27</f>
        <v>1012.3</v>
      </c>
      <c r="J26" s="235">
        <f>J27</f>
        <v>754.9</v>
      </c>
      <c r="K26" s="235">
        <f t="shared" si="1"/>
        <v>750.68</v>
      </c>
    </row>
    <row r="27" spans="1:11" ht="26.25" customHeight="1">
      <c r="A27" s="62" t="s">
        <v>114</v>
      </c>
      <c r="B27" s="63" t="s">
        <v>187</v>
      </c>
      <c r="C27" s="63" t="s">
        <v>188</v>
      </c>
      <c r="D27" s="77" t="s">
        <v>201</v>
      </c>
      <c r="E27" s="77" t="s">
        <v>2</v>
      </c>
      <c r="F27" s="77"/>
      <c r="G27" s="77"/>
      <c r="H27" s="63"/>
      <c r="I27" s="38">
        <f t="shared" si="1"/>
        <v>1012.3</v>
      </c>
      <c r="J27" s="38">
        <f t="shared" si="1"/>
        <v>754.9</v>
      </c>
      <c r="K27" s="38">
        <f t="shared" si="1"/>
        <v>750.68</v>
      </c>
    </row>
    <row r="28" spans="1:11" ht="45">
      <c r="A28" s="62" t="s">
        <v>29</v>
      </c>
      <c r="B28" s="63" t="s">
        <v>187</v>
      </c>
      <c r="C28" s="63" t="s">
        <v>188</v>
      </c>
      <c r="D28" s="77" t="s">
        <v>201</v>
      </c>
      <c r="E28" s="77" t="s">
        <v>207</v>
      </c>
      <c r="F28" s="77"/>
      <c r="G28" s="77"/>
      <c r="H28" s="63"/>
      <c r="I28" s="38">
        <f>I29+I38</f>
        <v>1012.3</v>
      </c>
      <c r="J28" s="38">
        <f>J29+J38</f>
        <v>754.9</v>
      </c>
      <c r="K28" s="38">
        <f>K29+K38</f>
        <v>750.68</v>
      </c>
    </row>
    <row r="29" spans="1:11" ht="15">
      <c r="A29" s="62" t="s">
        <v>168</v>
      </c>
      <c r="B29" s="63" t="s">
        <v>187</v>
      </c>
      <c r="C29" s="63" t="s">
        <v>188</v>
      </c>
      <c r="D29" s="77" t="s">
        <v>201</v>
      </c>
      <c r="E29" s="77" t="s">
        <v>207</v>
      </c>
      <c r="F29" s="77" t="s">
        <v>64</v>
      </c>
      <c r="G29" s="77" t="s">
        <v>65</v>
      </c>
      <c r="H29" s="63"/>
      <c r="I29" s="38">
        <f>I30+I33+I36</f>
        <v>962.3</v>
      </c>
      <c r="J29" s="38">
        <f>J30+J33+J36</f>
        <v>754.9</v>
      </c>
      <c r="K29" s="38">
        <f>K30+K33+K36</f>
        <v>750.68</v>
      </c>
    </row>
    <row r="30" spans="1:11" ht="30">
      <c r="A30" s="62" t="s">
        <v>169</v>
      </c>
      <c r="B30" s="63" t="s">
        <v>187</v>
      </c>
      <c r="C30" s="63" t="s">
        <v>188</v>
      </c>
      <c r="D30" s="77" t="s">
        <v>201</v>
      </c>
      <c r="E30" s="77" t="s">
        <v>207</v>
      </c>
      <c r="F30" s="77" t="s">
        <v>64</v>
      </c>
      <c r="G30" s="77" t="s">
        <v>61</v>
      </c>
      <c r="H30" s="63"/>
      <c r="I30" s="38">
        <f aca="true" t="shared" si="2" ref="I30:K31">I31</f>
        <v>848.3</v>
      </c>
      <c r="J30" s="38">
        <f t="shared" si="2"/>
        <v>693.5</v>
      </c>
      <c r="K30" s="38">
        <f t="shared" si="2"/>
        <v>702.5999999999999</v>
      </c>
    </row>
    <row r="31" spans="1:11" ht="60">
      <c r="A31" s="55" t="s">
        <v>227</v>
      </c>
      <c r="B31" s="63" t="s">
        <v>187</v>
      </c>
      <c r="C31" s="63" t="s">
        <v>188</v>
      </c>
      <c r="D31" s="77" t="s">
        <v>201</v>
      </c>
      <c r="E31" s="77" t="s">
        <v>207</v>
      </c>
      <c r="F31" s="77" t="s">
        <v>64</v>
      </c>
      <c r="G31" s="77" t="s">
        <v>61</v>
      </c>
      <c r="H31" s="63" t="s">
        <v>237</v>
      </c>
      <c r="I31" s="38">
        <f t="shared" si="2"/>
        <v>848.3</v>
      </c>
      <c r="J31" s="38">
        <f t="shared" si="2"/>
        <v>693.5</v>
      </c>
      <c r="K31" s="38">
        <f t="shared" si="2"/>
        <v>702.5999999999999</v>
      </c>
    </row>
    <row r="32" spans="1:11" ht="30">
      <c r="A32" s="62" t="s">
        <v>146</v>
      </c>
      <c r="B32" s="63" t="s">
        <v>187</v>
      </c>
      <c r="C32" s="63" t="s">
        <v>188</v>
      </c>
      <c r="D32" s="77" t="s">
        <v>201</v>
      </c>
      <c r="E32" s="77" t="s">
        <v>207</v>
      </c>
      <c r="F32" s="77" t="s">
        <v>64</v>
      </c>
      <c r="G32" s="77" t="s">
        <v>61</v>
      </c>
      <c r="H32" s="63" t="s">
        <v>140</v>
      </c>
      <c r="I32" s="38">
        <f>прил2!J33</f>
        <v>848.3</v>
      </c>
      <c r="J32" s="38">
        <f>прил2!K33</f>
        <v>693.5</v>
      </c>
      <c r="K32" s="38">
        <f>прил2!L33</f>
        <v>702.5999999999999</v>
      </c>
    </row>
    <row r="33" spans="1:11" ht="53.25" customHeight="1">
      <c r="A33" s="62" t="s">
        <v>177</v>
      </c>
      <c r="B33" s="63" t="s">
        <v>187</v>
      </c>
      <c r="C33" s="63" t="s">
        <v>188</v>
      </c>
      <c r="D33" s="77" t="s">
        <v>201</v>
      </c>
      <c r="E33" s="77" t="s">
        <v>207</v>
      </c>
      <c r="F33" s="77" t="s">
        <v>64</v>
      </c>
      <c r="G33" s="77" t="s">
        <v>154</v>
      </c>
      <c r="H33" s="63"/>
      <c r="I33" s="38">
        <f aca="true" t="shared" si="3" ref="I33:K34">I34</f>
        <v>114</v>
      </c>
      <c r="J33" s="38">
        <f t="shared" si="3"/>
        <v>51.4</v>
      </c>
      <c r="K33" s="38">
        <f t="shared" si="3"/>
        <v>38.08</v>
      </c>
    </row>
    <row r="34" spans="1:11" ht="96" customHeight="1">
      <c r="A34" s="79" t="s">
        <v>228</v>
      </c>
      <c r="B34" s="63" t="s">
        <v>187</v>
      </c>
      <c r="C34" s="63" t="s">
        <v>188</v>
      </c>
      <c r="D34" s="77" t="s">
        <v>201</v>
      </c>
      <c r="E34" s="77" t="s">
        <v>207</v>
      </c>
      <c r="F34" s="77" t="s">
        <v>64</v>
      </c>
      <c r="G34" s="77" t="s">
        <v>154</v>
      </c>
      <c r="H34" s="63" t="s">
        <v>238</v>
      </c>
      <c r="I34" s="38">
        <f t="shared" si="3"/>
        <v>114</v>
      </c>
      <c r="J34" s="38">
        <f t="shared" si="3"/>
        <v>51.4</v>
      </c>
      <c r="K34" s="38">
        <f t="shared" si="3"/>
        <v>38.08</v>
      </c>
    </row>
    <row r="35" spans="1:11" ht="45" customHeight="1">
      <c r="A35" s="62" t="s">
        <v>147</v>
      </c>
      <c r="B35" s="22" t="s">
        <v>187</v>
      </c>
      <c r="C35" s="22" t="s">
        <v>188</v>
      </c>
      <c r="D35" s="77" t="s">
        <v>201</v>
      </c>
      <c r="E35" s="77" t="s">
        <v>207</v>
      </c>
      <c r="F35" s="77" t="s">
        <v>64</v>
      </c>
      <c r="G35" s="77" t="s">
        <v>154</v>
      </c>
      <c r="H35" s="22">
        <v>240</v>
      </c>
      <c r="I35" s="38">
        <f>прил2!J35</f>
        <v>114</v>
      </c>
      <c r="J35" s="38">
        <f>прил2!K35</f>
        <v>51.4</v>
      </c>
      <c r="K35" s="38">
        <f>прил2!L35</f>
        <v>38.08</v>
      </c>
    </row>
    <row r="36" spans="1:11" ht="15">
      <c r="A36" s="79" t="s">
        <v>229</v>
      </c>
      <c r="B36" s="22" t="s">
        <v>187</v>
      </c>
      <c r="C36" s="22" t="s">
        <v>188</v>
      </c>
      <c r="D36" s="77" t="s">
        <v>201</v>
      </c>
      <c r="E36" s="77" t="s">
        <v>207</v>
      </c>
      <c r="F36" s="77" t="s">
        <v>64</v>
      </c>
      <c r="G36" s="77" t="s">
        <v>154</v>
      </c>
      <c r="H36" s="22">
        <v>800</v>
      </c>
      <c r="I36" s="38">
        <f>I37</f>
        <v>0</v>
      </c>
      <c r="J36" s="38">
        <f>J37</f>
        <v>10</v>
      </c>
      <c r="K36" s="38">
        <f>K37</f>
        <v>10</v>
      </c>
    </row>
    <row r="37" spans="1:11" ht="15">
      <c r="A37" s="62" t="s">
        <v>151</v>
      </c>
      <c r="B37" s="63" t="s">
        <v>187</v>
      </c>
      <c r="C37" s="63" t="s">
        <v>188</v>
      </c>
      <c r="D37" s="77" t="s">
        <v>201</v>
      </c>
      <c r="E37" s="77" t="s">
        <v>207</v>
      </c>
      <c r="F37" s="77" t="s">
        <v>64</v>
      </c>
      <c r="G37" s="77" t="s">
        <v>154</v>
      </c>
      <c r="H37" s="63" t="s">
        <v>141</v>
      </c>
      <c r="I37" s="38">
        <f>прил2!J37</f>
        <v>0</v>
      </c>
      <c r="J37" s="38">
        <f>прил2!K37</f>
        <v>10</v>
      </c>
      <c r="K37" s="38">
        <f>прил2!L37</f>
        <v>10</v>
      </c>
    </row>
    <row r="38" spans="1:11" ht="75">
      <c r="A38" s="62" t="s">
        <v>83</v>
      </c>
      <c r="B38" s="63" t="s">
        <v>187</v>
      </c>
      <c r="C38" s="63" t="s">
        <v>188</v>
      </c>
      <c r="D38" s="77" t="s">
        <v>201</v>
      </c>
      <c r="E38" s="77" t="s">
        <v>207</v>
      </c>
      <c r="F38" s="77" t="s">
        <v>64</v>
      </c>
      <c r="G38" s="77" t="s">
        <v>225</v>
      </c>
      <c r="H38" s="63"/>
      <c r="I38" s="38">
        <f aca="true" t="shared" si="4" ref="I38:K39">I39</f>
        <v>50</v>
      </c>
      <c r="J38" s="38">
        <f t="shared" si="4"/>
        <v>0</v>
      </c>
      <c r="K38" s="39">
        <f t="shared" si="4"/>
        <v>0</v>
      </c>
    </row>
    <row r="39" spans="1:11" ht="60">
      <c r="A39" s="80" t="s">
        <v>227</v>
      </c>
      <c r="B39" s="63" t="s">
        <v>187</v>
      </c>
      <c r="C39" s="63" t="s">
        <v>188</v>
      </c>
      <c r="D39" s="77" t="s">
        <v>201</v>
      </c>
      <c r="E39" s="77" t="s">
        <v>207</v>
      </c>
      <c r="F39" s="77" t="s">
        <v>64</v>
      </c>
      <c r="G39" s="77" t="s">
        <v>225</v>
      </c>
      <c r="H39" s="63" t="s">
        <v>237</v>
      </c>
      <c r="I39" s="38">
        <f t="shared" si="4"/>
        <v>50</v>
      </c>
      <c r="J39" s="38">
        <f t="shared" si="4"/>
        <v>0</v>
      </c>
      <c r="K39" s="39">
        <f t="shared" si="4"/>
        <v>0</v>
      </c>
    </row>
    <row r="40" spans="1:11" ht="48.75" customHeight="1">
      <c r="A40" s="62" t="s">
        <v>146</v>
      </c>
      <c r="B40" s="63" t="s">
        <v>187</v>
      </c>
      <c r="C40" s="63" t="s">
        <v>188</v>
      </c>
      <c r="D40" s="77" t="s">
        <v>201</v>
      </c>
      <c r="E40" s="77" t="s">
        <v>207</v>
      </c>
      <c r="F40" s="77" t="s">
        <v>64</v>
      </c>
      <c r="G40" s="77" t="s">
        <v>225</v>
      </c>
      <c r="H40" s="63" t="s">
        <v>140</v>
      </c>
      <c r="I40" s="38">
        <f>прил2!J21</f>
        <v>50</v>
      </c>
      <c r="J40" s="38">
        <f>прил2!K21</f>
        <v>0</v>
      </c>
      <c r="K40" s="38">
        <f>прил2!L21</f>
        <v>0</v>
      </c>
    </row>
    <row r="41" spans="1:11" ht="48.75" customHeight="1">
      <c r="A41" s="62" t="s">
        <v>3</v>
      </c>
      <c r="B41" s="22" t="s">
        <v>187</v>
      </c>
      <c r="C41" s="22" t="s">
        <v>188</v>
      </c>
      <c r="D41" s="77" t="s">
        <v>201</v>
      </c>
      <c r="E41" s="77" t="s">
        <v>207</v>
      </c>
      <c r="F41" s="77" t="s">
        <v>64</v>
      </c>
      <c r="G41" s="77" t="s">
        <v>225</v>
      </c>
      <c r="H41" s="22">
        <v>240</v>
      </c>
      <c r="I41" s="38">
        <f>прил2!J25</f>
        <v>0</v>
      </c>
      <c r="J41" s="38"/>
      <c r="K41" s="81"/>
    </row>
    <row r="42" spans="1:11" ht="40.5" customHeight="1">
      <c r="A42" s="82" t="s">
        <v>77</v>
      </c>
      <c r="B42" s="83" t="s">
        <v>187</v>
      </c>
      <c r="C42" s="83" t="s">
        <v>188</v>
      </c>
      <c r="D42" s="84" t="s">
        <v>4</v>
      </c>
      <c r="E42" s="84" t="s">
        <v>189</v>
      </c>
      <c r="F42" s="84" t="s">
        <v>64</v>
      </c>
      <c r="G42" s="84" t="s">
        <v>224</v>
      </c>
      <c r="H42" s="83" t="s">
        <v>186</v>
      </c>
      <c r="I42" s="23">
        <f>I43+I48</f>
        <v>67.532</v>
      </c>
      <c r="J42" s="23">
        <f>J43+J48</f>
        <v>67.532</v>
      </c>
      <c r="K42" s="23">
        <f>K43+K48</f>
        <v>67.532</v>
      </c>
    </row>
    <row r="43" spans="1:11" ht="86.25" customHeight="1">
      <c r="A43" s="236" t="s">
        <v>222</v>
      </c>
      <c r="B43" s="236" t="s">
        <v>187</v>
      </c>
      <c r="C43" s="236" t="s">
        <v>188</v>
      </c>
      <c r="D43" s="236" t="s">
        <v>4</v>
      </c>
      <c r="E43" s="236" t="s">
        <v>189</v>
      </c>
      <c r="F43" s="236" t="s">
        <v>64</v>
      </c>
      <c r="G43" s="236" t="s">
        <v>199</v>
      </c>
      <c r="H43" s="236" t="s">
        <v>186</v>
      </c>
      <c r="I43" s="237">
        <f>I44</f>
        <v>37.732</v>
      </c>
      <c r="J43" s="237">
        <f>J44</f>
        <v>37.732</v>
      </c>
      <c r="K43" s="237">
        <f>K44</f>
        <v>37.732</v>
      </c>
    </row>
    <row r="44" spans="1:11" ht="63.75" customHeight="1">
      <c r="A44" s="53" t="s">
        <v>227</v>
      </c>
      <c r="B44" s="52" t="s">
        <v>187</v>
      </c>
      <c r="C44" s="52" t="s">
        <v>188</v>
      </c>
      <c r="D44" s="52" t="s">
        <v>4</v>
      </c>
      <c r="E44" s="52" t="s">
        <v>189</v>
      </c>
      <c r="F44" s="52" t="s">
        <v>64</v>
      </c>
      <c r="G44" s="52" t="s">
        <v>199</v>
      </c>
      <c r="H44" s="99" t="s">
        <v>237</v>
      </c>
      <c r="I44" s="54">
        <f>I45+I46</f>
        <v>37.732</v>
      </c>
      <c r="J44" s="54">
        <f>J45+J46</f>
        <v>37.732</v>
      </c>
      <c r="K44" s="54">
        <f>K45+K46</f>
        <v>37.732</v>
      </c>
    </row>
    <row r="45" spans="1:11" ht="30">
      <c r="A45" s="53" t="s">
        <v>146</v>
      </c>
      <c r="B45" s="52" t="s">
        <v>187</v>
      </c>
      <c r="C45" s="52" t="s">
        <v>188</v>
      </c>
      <c r="D45" s="52" t="s">
        <v>4</v>
      </c>
      <c r="E45" s="52" t="s">
        <v>189</v>
      </c>
      <c r="F45" s="52" t="s">
        <v>64</v>
      </c>
      <c r="G45" s="52" t="s">
        <v>199</v>
      </c>
      <c r="H45" s="100" t="s">
        <v>140</v>
      </c>
      <c r="I45" s="54">
        <f>прил2!J42</f>
        <v>35.935</v>
      </c>
      <c r="J45" s="54">
        <f>прил2!K42</f>
        <v>35.935</v>
      </c>
      <c r="K45" s="54">
        <f>прил2!L42</f>
        <v>35.935</v>
      </c>
    </row>
    <row r="46" spans="1:11" ht="30">
      <c r="A46" s="53" t="s">
        <v>147</v>
      </c>
      <c r="B46" s="52" t="s">
        <v>187</v>
      </c>
      <c r="C46" s="52" t="s">
        <v>188</v>
      </c>
      <c r="D46" s="52" t="s">
        <v>4</v>
      </c>
      <c r="E46" s="52" t="s">
        <v>189</v>
      </c>
      <c r="F46" s="99" t="s">
        <v>64</v>
      </c>
      <c r="G46" s="52" t="s">
        <v>199</v>
      </c>
      <c r="H46" s="100" t="s">
        <v>238</v>
      </c>
      <c r="I46" s="54">
        <f>I47</f>
        <v>1.797</v>
      </c>
      <c r="J46" s="54">
        <f>J47</f>
        <v>1.797</v>
      </c>
      <c r="K46" s="54">
        <f>K47</f>
        <v>1.797</v>
      </c>
    </row>
    <row r="47" spans="1:11" ht="30">
      <c r="A47" s="62" t="s">
        <v>3</v>
      </c>
      <c r="B47" s="22" t="s">
        <v>187</v>
      </c>
      <c r="C47" s="22" t="s">
        <v>188</v>
      </c>
      <c r="D47" s="77" t="s">
        <v>4</v>
      </c>
      <c r="E47" s="77" t="s">
        <v>189</v>
      </c>
      <c r="F47" s="77" t="s">
        <v>64</v>
      </c>
      <c r="G47" s="77" t="s">
        <v>199</v>
      </c>
      <c r="H47" s="22">
        <v>240</v>
      </c>
      <c r="I47" s="38">
        <f>прил2!J44</f>
        <v>1.797</v>
      </c>
      <c r="J47" s="38">
        <f>прил2!K44</f>
        <v>1.797</v>
      </c>
      <c r="K47" s="38">
        <f>прил2!L44</f>
        <v>1.797</v>
      </c>
    </row>
    <row r="48" spans="1:11" ht="85.5">
      <c r="A48" s="51" t="s">
        <v>223</v>
      </c>
      <c r="B48" s="51" t="s">
        <v>187</v>
      </c>
      <c r="C48" s="51" t="s">
        <v>188</v>
      </c>
      <c r="D48" s="51" t="s">
        <v>4</v>
      </c>
      <c r="E48" s="51" t="s">
        <v>189</v>
      </c>
      <c r="F48" s="51" t="s">
        <v>64</v>
      </c>
      <c r="G48" s="51" t="s">
        <v>200</v>
      </c>
      <c r="H48" s="51"/>
      <c r="I48" s="98">
        <f>I49</f>
        <v>29.799999999999997</v>
      </c>
      <c r="J48" s="98">
        <f>J49</f>
        <v>29.799999999999997</v>
      </c>
      <c r="K48" s="98">
        <f>K49</f>
        <v>29.799999999999997</v>
      </c>
    </row>
    <row r="49" spans="1:11" ht="60">
      <c r="A49" s="53" t="s">
        <v>227</v>
      </c>
      <c r="B49" s="52" t="s">
        <v>187</v>
      </c>
      <c r="C49" s="52" t="s">
        <v>188</v>
      </c>
      <c r="D49" s="52" t="s">
        <v>4</v>
      </c>
      <c r="E49" s="52" t="s">
        <v>189</v>
      </c>
      <c r="F49" s="52" t="s">
        <v>64</v>
      </c>
      <c r="G49" s="52" t="s">
        <v>200</v>
      </c>
      <c r="H49" s="99">
        <v>100</v>
      </c>
      <c r="I49" s="54">
        <f>I50+I51</f>
        <v>29.799999999999997</v>
      </c>
      <c r="J49" s="54">
        <f>J50+J51</f>
        <v>29.799999999999997</v>
      </c>
      <c r="K49" s="54">
        <f>K50+K51</f>
        <v>29.799999999999997</v>
      </c>
    </row>
    <row r="50" spans="1:11" ht="30">
      <c r="A50" s="53" t="s">
        <v>146</v>
      </c>
      <c r="B50" s="52" t="s">
        <v>187</v>
      </c>
      <c r="C50" s="52" t="s">
        <v>188</v>
      </c>
      <c r="D50" s="52" t="s">
        <v>4</v>
      </c>
      <c r="E50" s="52" t="s">
        <v>189</v>
      </c>
      <c r="F50" s="52" t="s">
        <v>64</v>
      </c>
      <c r="G50" s="52" t="s">
        <v>200</v>
      </c>
      <c r="H50" s="100" t="s">
        <v>140</v>
      </c>
      <c r="I50" s="54">
        <f>прил2!J46</f>
        <v>26.56</v>
      </c>
      <c r="J50" s="54">
        <f>прил2!K46</f>
        <v>26.56</v>
      </c>
      <c r="K50" s="54">
        <f>прил2!L46</f>
        <v>26.56</v>
      </c>
    </row>
    <row r="51" spans="1:11" ht="30">
      <c r="A51" s="53" t="s">
        <v>147</v>
      </c>
      <c r="B51" s="52" t="s">
        <v>187</v>
      </c>
      <c r="C51" s="52" t="s">
        <v>188</v>
      </c>
      <c r="D51" s="52" t="s">
        <v>4</v>
      </c>
      <c r="E51" s="52" t="s">
        <v>189</v>
      </c>
      <c r="F51" s="99" t="s">
        <v>64</v>
      </c>
      <c r="G51" s="52" t="s">
        <v>200</v>
      </c>
      <c r="H51" s="100" t="s">
        <v>238</v>
      </c>
      <c r="I51" s="54">
        <f>I52</f>
        <v>3.24</v>
      </c>
      <c r="J51" s="54">
        <f>J52</f>
        <v>3.24</v>
      </c>
      <c r="K51" s="54">
        <f>K52</f>
        <v>3.24</v>
      </c>
    </row>
    <row r="52" spans="1:11" ht="30">
      <c r="A52" s="62" t="s">
        <v>3</v>
      </c>
      <c r="B52" s="22" t="s">
        <v>187</v>
      </c>
      <c r="C52" s="22" t="s">
        <v>188</v>
      </c>
      <c r="D52" s="77" t="s">
        <v>4</v>
      </c>
      <c r="E52" s="77" t="s">
        <v>189</v>
      </c>
      <c r="F52" s="77" t="s">
        <v>64</v>
      </c>
      <c r="G52" s="77" t="s">
        <v>200</v>
      </c>
      <c r="H52" s="22">
        <v>240</v>
      </c>
      <c r="I52" s="38">
        <f>прил2!J48</f>
        <v>3.24</v>
      </c>
      <c r="J52" s="38">
        <f>прил2!K48</f>
        <v>3.24</v>
      </c>
      <c r="K52" s="38">
        <f>прил2!L48</f>
        <v>3.24</v>
      </c>
    </row>
    <row r="53" spans="1:11" ht="42.75">
      <c r="A53" s="51" t="s">
        <v>28</v>
      </c>
      <c r="B53" s="51" t="s">
        <v>187</v>
      </c>
      <c r="C53" s="51" t="s">
        <v>188</v>
      </c>
      <c r="D53" s="51" t="s">
        <v>4</v>
      </c>
      <c r="E53" s="51">
        <v>0</v>
      </c>
      <c r="F53" s="51"/>
      <c r="G53" s="51"/>
      <c r="H53" s="51"/>
      <c r="I53" s="98">
        <f aca="true" t="shared" si="5" ref="I53:K57">I54</f>
        <v>0.9</v>
      </c>
      <c r="J53" s="98">
        <f t="shared" si="5"/>
        <v>1</v>
      </c>
      <c r="K53" s="98">
        <f t="shared" si="5"/>
        <v>1</v>
      </c>
    </row>
    <row r="54" spans="1:11" ht="45">
      <c r="A54" s="53" t="s">
        <v>27</v>
      </c>
      <c r="B54" s="52" t="s">
        <v>187</v>
      </c>
      <c r="C54" s="52" t="s">
        <v>188</v>
      </c>
      <c r="D54" s="52" t="s">
        <v>4</v>
      </c>
      <c r="E54" s="52" t="s">
        <v>189</v>
      </c>
      <c r="F54" s="52" t="s">
        <v>64</v>
      </c>
      <c r="G54" s="52"/>
      <c r="H54" s="100"/>
      <c r="I54" s="54">
        <f t="shared" si="5"/>
        <v>0.9</v>
      </c>
      <c r="J54" s="54">
        <f t="shared" si="5"/>
        <v>1</v>
      </c>
      <c r="K54" s="54">
        <f t="shared" si="5"/>
        <v>1</v>
      </c>
    </row>
    <row r="55" spans="1:11" ht="60">
      <c r="A55" s="53" t="s">
        <v>79</v>
      </c>
      <c r="B55" s="52" t="s">
        <v>187</v>
      </c>
      <c r="C55" s="52" t="s">
        <v>188</v>
      </c>
      <c r="D55" s="52" t="s">
        <v>4</v>
      </c>
      <c r="E55" s="52" t="s">
        <v>189</v>
      </c>
      <c r="F55" s="52" t="s">
        <v>64</v>
      </c>
      <c r="G55" s="52" t="s">
        <v>66</v>
      </c>
      <c r="H55" s="100" t="s">
        <v>186</v>
      </c>
      <c r="I55" s="54">
        <f t="shared" si="5"/>
        <v>0.9</v>
      </c>
      <c r="J55" s="54">
        <f t="shared" si="5"/>
        <v>1</v>
      </c>
      <c r="K55" s="54">
        <f t="shared" si="5"/>
        <v>1</v>
      </c>
    </row>
    <row r="56" spans="1:11" ht="45">
      <c r="A56" s="53" t="s">
        <v>51</v>
      </c>
      <c r="B56" s="52" t="s">
        <v>187</v>
      </c>
      <c r="C56" s="52" t="s">
        <v>188</v>
      </c>
      <c r="D56" s="52" t="s">
        <v>4</v>
      </c>
      <c r="E56" s="52" t="s">
        <v>189</v>
      </c>
      <c r="F56" s="99" t="s">
        <v>64</v>
      </c>
      <c r="G56" s="52" t="s">
        <v>153</v>
      </c>
      <c r="H56" s="100"/>
      <c r="I56" s="54">
        <f t="shared" si="5"/>
        <v>0.9</v>
      </c>
      <c r="J56" s="54">
        <f t="shared" si="5"/>
        <v>1</v>
      </c>
      <c r="K56" s="54">
        <f t="shared" si="5"/>
        <v>1</v>
      </c>
    </row>
    <row r="57" spans="1:11" ht="30">
      <c r="A57" s="53" t="s">
        <v>147</v>
      </c>
      <c r="B57" s="53" t="s">
        <v>187</v>
      </c>
      <c r="C57" s="53" t="s">
        <v>188</v>
      </c>
      <c r="D57" s="53" t="s">
        <v>4</v>
      </c>
      <c r="E57" s="53" t="s">
        <v>189</v>
      </c>
      <c r="F57" s="55" t="s">
        <v>64</v>
      </c>
      <c r="G57" s="52" t="s">
        <v>153</v>
      </c>
      <c r="H57" s="100" t="s">
        <v>238</v>
      </c>
      <c r="I57" s="54">
        <f t="shared" si="5"/>
        <v>0.9</v>
      </c>
      <c r="J57" s="54">
        <f t="shared" si="5"/>
        <v>1</v>
      </c>
      <c r="K57" s="54">
        <f t="shared" si="5"/>
        <v>1</v>
      </c>
    </row>
    <row r="58" spans="1:11" ht="30">
      <c r="A58" s="53" t="s">
        <v>147</v>
      </c>
      <c r="B58" s="53" t="s">
        <v>187</v>
      </c>
      <c r="C58" s="53" t="s">
        <v>188</v>
      </c>
      <c r="D58" s="53" t="s">
        <v>4</v>
      </c>
      <c r="E58" s="53" t="s">
        <v>189</v>
      </c>
      <c r="F58" s="55" t="s">
        <v>64</v>
      </c>
      <c r="G58" s="53" t="s">
        <v>153</v>
      </c>
      <c r="H58" s="55" t="s">
        <v>142</v>
      </c>
      <c r="I58" s="56">
        <f>прил2!J50</f>
        <v>0.9</v>
      </c>
      <c r="J58" s="56">
        <f>прил2!K50</f>
        <v>1</v>
      </c>
      <c r="K58" s="56">
        <f>прил2!L50</f>
        <v>1</v>
      </c>
    </row>
    <row r="59" spans="1:11" ht="42.75">
      <c r="A59" s="51" t="s">
        <v>204</v>
      </c>
      <c r="B59" s="51" t="s">
        <v>187</v>
      </c>
      <c r="C59" s="51" t="s">
        <v>205</v>
      </c>
      <c r="D59" s="51"/>
      <c r="E59" s="51"/>
      <c r="F59" s="51"/>
      <c r="G59" s="51"/>
      <c r="H59" s="51" t="s">
        <v>186</v>
      </c>
      <c r="I59" s="98">
        <f>I60</f>
        <v>37.732</v>
      </c>
      <c r="J59" s="98">
        <f>J60</f>
        <v>37.732</v>
      </c>
      <c r="K59" s="98">
        <f>K60</f>
        <v>37.732</v>
      </c>
    </row>
    <row r="60" spans="1:11" ht="42.75">
      <c r="A60" s="51" t="s">
        <v>28</v>
      </c>
      <c r="B60" s="51" t="s">
        <v>187</v>
      </c>
      <c r="C60" s="51" t="s">
        <v>205</v>
      </c>
      <c r="D60" s="51" t="s">
        <v>4</v>
      </c>
      <c r="E60" s="51" t="s">
        <v>189</v>
      </c>
      <c r="F60" s="51"/>
      <c r="G60" s="51" t="s">
        <v>186</v>
      </c>
      <c r="H60" s="51" t="s">
        <v>186</v>
      </c>
      <c r="I60" s="98">
        <f aca="true" t="shared" si="6" ref="I60:J63">I61</f>
        <v>37.732</v>
      </c>
      <c r="J60" s="98">
        <f t="shared" si="6"/>
        <v>37.732</v>
      </c>
      <c r="K60" s="98">
        <f>K61</f>
        <v>37.732</v>
      </c>
    </row>
    <row r="61" spans="1:11" ht="45">
      <c r="A61" s="53" t="s">
        <v>27</v>
      </c>
      <c r="B61" s="52" t="s">
        <v>187</v>
      </c>
      <c r="C61" s="52" t="s">
        <v>205</v>
      </c>
      <c r="D61" s="52" t="s">
        <v>4</v>
      </c>
      <c r="E61" s="52" t="s">
        <v>189</v>
      </c>
      <c r="F61" s="52" t="s">
        <v>64</v>
      </c>
      <c r="G61" s="52" t="s">
        <v>186</v>
      </c>
      <c r="H61" s="100" t="s">
        <v>186</v>
      </c>
      <c r="I61" s="54">
        <f t="shared" si="6"/>
        <v>37.732</v>
      </c>
      <c r="J61" s="54">
        <f t="shared" si="6"/>
        <v>37.732</v>
      </c>
      <c r="K61" s="54">
        <f>K62</f>
        <v>37.732</v>
      </c>
    </row>
    <row r="62" spans="1:11" ht="30">
      <c r="A62" s="53" t="s">
        <v>206</v>
      </c>
      <c r="B62" s="52" t="s">
        <v>187</v>
      </c>
      <c r="C62" s="52" t="s">
        <v>205</v>
      </c>
      <c r="D62" s="52" t="s">
        <v>4</v>
      </c>
      <c r="E62" s="52" t="s">
        <v>189</v>
      </c>
      <c r="F62" s="52" t="s">
        <v>64</v>
      </c>
      <c r="G62" s="52" t="s">
        <v>251</v>
      </c>
      <c r="H62" s="100" t="s">
        <v>186</v>
      </c>
      <c r="I62" s="54">
        <f t="shared" si="6"/>
        <v>37.732</v>
      </c>
      <c r="J62" s="54">
        <f t="shared" si="6"/>
        <v>37.732</v>
      </c>
      <c r="K62" s="54">
        <f>K63</f>
        <v>37.732</v>
      </c>
    </row>
    <row r="63" spans="1:11" ht="15">
      <c r="A63" s="53" t="s">
        <v>105</v>
      </c>
      <c r="B63" s="52" t="s">
        <v>187</v>
      </c>
      <c r="C63" s="52" t="s">
        <v>205</v>
      </c>
      <c r="D63" s="52" t="s">
        <v>4</v>
      </c>
      <c r="E63" s="52" t="s">
        <v>189</v>
      </c>
      <c r="F63" s="99" t="s">
        <v>64</v>
      </c>
      <c r="G63" s="52" t="s">
        <v>239</v>
      </c>
      <c r="H63" s="100" t="s">
        <v>240</v>
      </c>
      <c r="I63" s="54">
        <f t="shared" si="6"/>
        <v>37.732</v>
      </c>
      <c r="J63" s="54">
        <f t="shared" si="6"/>
        <v>37.732</v>
      </c>
      <c r="K63" s="54">
        <f>K64</f>
        <v>37.732</v>
      </c>
    </row>
    <row r="64" spans="1:11" ht="15">
      <c r="A64" s="53" t="s">
        <v>52</v>
      </c>
      <c r="B64" s="53" t="s">
        <v>187</v>
      </c>
      <c r="C64" s="53" t="s">
        <v>205</v>
      </c>
      <c r="D64" s="53" t="s">
        <v>4</v>
      </c>
      <c r="E64" s="53" t="s">
        <v>189</v>
      </c>
      <c r="F64" s="55" t="s">
        <v>64</v>
      </c>
      <c r="G64" s="53" t="s">
        <v>239</v>
      </c>
      <c r="H64" s="101" t="s">
        <v>76</v>
      </c>
      <c r="I64" s="56">
        <f>прил2!J56</f>
        <v>37.732</v>
      </c>
      <c r="J64" s="56">
        <f>прил2!K60</f>
        <v>37.732</v>
      </c>
      <c r="K64" s="56">
        <f>прил2!L60</f>
        <v>37.732</v>
      </c>
    </row>
    <row r="65" spans="1:11" ht="14.25">
      <c r="A65" s="51" t="s">
        <v>24</v>
      </c>
      <c r="B65" s="51" t="s">
        <v>187</v>
      </c>
      <c r="C65" s="51" t="s">
        <v>129</v>
      </c>
      <c r="D65" s="51"/>
      <c r="E65" s="51"/>
      <c r="F65" s="51"/>
      <c r="G65" s="51"/>
      <c r="H65" s="51"/>
      <c r="I65" s="98">
        <f>I66</f>
        <v>1</v>
      </c>
      <c r="J65" s="98">
        <v>1</v>
      </c>
      <c r="K65" s="98">
        <v>1</v>
      </c>
    </row>
    <row r="66" spans="1:11" ht="45">
      <c r="A66" s="53" t="s">
        <v>28</v>
      </c>
      <c r="B66" s="52" t="s">
        <v>187</v>
      </c>
      <c r="C66" s="52" t="s">
        <v>129</v>
      </c>
      <c r="D66" s="52" t="s">
        <v>4</v>
      </c>
      <c r="E66" s="52" t="s">
        <v>2</v>
      </c>
      <c r="F66" s="52"/>
      <c r="G66" s="52"/>
      <c r="H66" s="100"/>
      <c r="I66" s="54">
        <f>I67</f>
        <v>1</v>
      </c>
      <c r="J66" s="54">
        <v>1</v>
      </c>
      <c r="K66" s="54">
        <v>1</v>
      </c>
    </row>
    <row r="67" spans="1:11" ht="45">
      <c r="A67" s="53" t="s">
        <v>27</v>
      </c>
      <c r="B67" s="52" t="s">
        <v>187</v>
      </c>
      <c r="C67" s="52" t="s">
        <v>129</v>
      </c>
      <c r="D67" s="52" t="s">
        <v>4</v>
      </c>
      <c r="E67" s="52" t="s">
        <v>189</v>
      </c>
      <c r="F67" s="52"/>
      <c r="G67" s="52"/>
      <c r="H67" s="100"/>
      <c r="I67" s="54">
        <f>I68</f>
        <v>1</v>
      </c>
      <c r="J67" s="54">
        <v>1</v>
      </c>
      <c r="K67" s="54">
        <v>1</v>
      </c>
    </row>
    <row r="68" spans="1:11" ht="15">
      <c r="A68" s="53" t="s">
        <v>168</v>
      </c>
      <c r="B68" s="52" t="s">
        <v>187</v>
      </c>
      <c r="C68" s="52" t="s">
        <v>129</v>
      </c>
      <c r="D68" s="52" t="s">
        <v>4</v>
      </c>
      <c r="E68" s="52" t="s">
        <v>189</v>
      </c>
      <c r="F68" s="99" t="s">
        <v>64</v>
      </c>
      <c r="G68" s="52" t="s">
        <v>65</v>
      </c>
      <c r="H68" s="100"/>
      <c r="I68" s="54">
        <f>I69</f>
        <v>1</v>
      </c>
      <c r="J68" s="54">
        <v>1</v>
      </c>
      <c r="K68" s="54">
        <v>1</v>
      </c>
    </row>
    <row r="69" spans="1:11" ht="15">
      <c r="A69" s="53" t="s">
        <v>170</v>
      </c>
      <c r="B69" s="53" t="s">
        <v>187</v>
      </c>
      <c r="C69" s="53" t="s">
        <v>129</v>
      </c>
      <c r="D69" s="53" t="s">
        <v>4</v>
      </c>
      <c r="E69" s="53" t="s">
        <v>189</v>
      </c>
      <c r="F69" s="55" t="s">
        <v>64</v>
      </c>
      <c r="G69" s="52" t="s">
        <v>156</v>
      </c>
      <c r="H69" s="100"/>
      <c r="I69" s="54">
        <f>I71</f>
        <v>1</v>
      </c>
      <c r="J69" s="54">
        <v>1</v>
      </c>
      <c r="K69" s="54">
        <v>1</v>
      </c>
    </row>
    <row r="70" spans="1:11" ht="15">
      <c r="A70" s="53" t="s">
        <v>229</v>
      </c>
      <c r="B70" s="53" t="s">
        <v>187</v>
      </c>
      <c r="C70" s="53" t="s">
        <v>129</v>
      </c>
      <c r="D70" s="53" t="s">
        <v>4</v>
      </c>
      <c r="E70" s="53" t="s">
        <v>189</v>
      </c>
      <c r="F70" s="55" t="s">
        <v>64</v>
      </c>
      <c r="G70" s="53" t="s">
        <v>156</v>
      </c>
      <c r="H70" s="55" t="s">
        <v>235</v>
      </c>
      <c r="I70" s="56">
        <f>I71</f>
        <v>1</v>
      </c>
      <c r="J70" s="56">
        <v>1</v>
      </c>
      <c r="K70" s="56">
        <v>1</v>
      </c>
    </row>
    <row r="71" spans="1:11" ht="15">
      <c r="A71" s="53" t="s">
        <v>105</v>
      </c>
      <c r="B71" s="53" t="s">
        <v>187</v>
      </c>
      <c r="C71" s="53" t="s">
        <v>129</v>
      </c>
      <c r="D71" s="53" t="s">
        <v>4</v>
      </c>
      <c r="E71" s="53" t="s">
        <v>189</v>
      </c>
      <c r="F71" s="55" t="s">
        <v>64</v>
      </c>
      <c r="G71" s="53" t="s">
        <v>156</v>
      </c>
      <c r="H71" s="55" t="s">
        <v>104</v>
      </c>
      <c r="I71" s="56">
        <f>прил2!J69</f>
        <v>1</v>
      </c>
      <c r="J71" s="56">
        <v>1</v>
      </c>
      <c r="K71" s="56">
        <v>1</v>
      </c>
    </row>
    <row r="72" spans="1:11" ht="15">
      <c r="A72" s="228" t="s">
        <v>131</v>
      </c>
      <c r="B72" s="238" t="s">
        <v>187</v>
      </c>
      <c r="C72" s="238" t="s">
        <v>160</v>
      </c>
      <c r="D72" s="238"/>
      <c r="E72" s="238"/>
      <c r="F72" s="238"/>
      <c r="G72" s="238"/>
      <c r="H72" s="238"/>
      <c r="I72" s="230">
        <f>I73</f>
        <v>0</v>
      </c>
      <c r="J72" s="230"/>
      <c r="K72" s="230"/>
    </row>
    <row r="73" spans="1:11" ht="30">
      <c r="A73" s="62" t="s">
        <v>171</v>
      </c>
      <c r="B73" s="238" t="s">
        <v>187</v>
      </c>
      <c r="C73" s="238" t="s">
        <v>160</v>
      </c>
      <c r="D73" s="238" t="s">
        <v>4</v>
      </c>
      <c r="E73" s="238" t="s">
        <v>2</v>
      </c>
      <c r="F73" s="238"/>
      <c r="G73" s="238"/>
      <c r="H73" s="238"/>
      <c r="I73" s="230">
        <f>I74</f>
        <v>0</v>
      </c>
      <c r="J73" s="230"/>
      <c r="K73" s="230"/>
    </row>
    <row r="74" spans="1:11" ht="30">
      <c r="A74" s="62" t="s">
        <v>21</v>
      </c>
      <c r="B74" s="238" t="s">
        <v>187</v>
      </c>
      <c r="C74" s="238" t="s">
        <v>160</v>
      </c>
      <c r="D74" s="238" t="s">
        <v>4</v>
      </c>
      <c r="E74" s="238" t="s">
        <v>189</v>
      </c>
      <c r="F74" s="238"/>
      <c r="G74" s="238"/>
      <c r="H74" s="238"/>
      <c r="I74" s="230">
        <f>I75+I77</f>
        <v>0</v>
      </c>
      <c r="J74" s="230"/>
      <c r="K74" s="230"/>
    </row>
    <row r="75" spans="1:11" ht="30">
      <c r="A75" s="62" t="s">
        <v>147</v>
      </c>
      <c r="B75" s="55" t="s">
        <v>187</v>
      </c>
      <c r="C75" s="55">
        <v>13</v>
      </c>
      <c r="D75" s="55">
        <v>89</v>
      </c>
      <c r="E75" s="55">
        <v>1</v>
      </c>
      <c r="F75" s="55" t="s">
        <v>64</v>
      </c>
      <c r="G75" s="55" t="s">
        <v>158</v>
      </c>
      <c r="H75" s="55"/>
      <c r="I75" s="56">
        <f>I76</f>
        <v>0</v>
      </c>
      <c r="J75" s="56"/>
      <c r="K75" s="56"/>
    </row>
    <row r="76" spans="1:11" ht="15">
      <c r="A76" s="62" t="s">
        <v>356</v>
      </c>
      <c r="B76" s="55" t="s">
        <v>187</v>
      </c>
      <c r="C76" s="55" t="s">
        <v>160</v>
      </c>
      <c r="D76" s="55" t="s">
        <v>4</v>
      </c>
      <c r="E76" s="55" t="s">
        <v>189</v>
      </c>
      <c r="F76" s="55" t="s">
        <v>64</v>
      </c>
      <c r="G76" s="55" t="s">
        <v>355</v>
      </c>
      <c r="H76" s="55" t="s">
        <v>234</v>
      </c>
      <c r="I76" s="56">
        <f>прил2!J91</f>
        <v>0</v>
      </c>
      <c r="J76" s="56"/>
      <c r="K76" s="56"/>
    </row>
    <row r="77" spans="1:11" ht="30">
      <c r="A77" s="85" t="s">
        <v>147</v>
      </c>
      <c r="B77" s="55" t="s">
        <v>187</v>
      </c>
      <c r="C77" s="55" t="s">
        <v>160</v>
      </c>
      <c r="D77" s="55" t="s">
        <v>4</v>
      </c>
      <c r="E77" s="55" t="s">
        <v>189</v>
      </c>
      <c r="F77" s="55" t="s">
        <v>64</v>
      </c>
      <c r="G77" s="55" t="s">
        <v>261</v>
      </c>
      <c r="H77" s="55" t="s">
        <v>234</v>
      </c>
      <c r="I77" s="56">
        <f>прил2!J79</f>
        <v>0</v>
      </c>
      <c r="J77" s="56"/>
      <c r="K77" s="56"/>
    </row>
    <row r="78" spans="1:11" ht="14.25">
      <c r="A78" s="51" t="s">
        <v>33</v>
      </c>
      <c r="B78" s="51" t="s">
        <v>133</v>
      </c>
      <c r="C78" s="51"/>
      <c r="D78" s="51"/>
      <c r="E78" s="51"/>
      <c r="F78" s="51"/>
      <c r="G78" s="51" t="s">
        <v>186</v>
      </c>
      <c r="H78" s="51" t="s">
        <v>186</v>
      </c>
      <c r="I78" s="98">
        <f aca="true" t="shared" si="7" ref="I78:K81">I79</f>
        <v>131.9</v>
      </c>
      <c r="J78" s="98">
        <f t="shared" si="7"/>
        <v>145.7</v>
      </c>
      <c r="K78" s="98">
        <f t="shared" si="7"/>
        <v>159.79999999999998</v>
      </c>
    </row>
    <row r="79" spans="1:11" ht="15">
      <c r="A79" s="53" t="s">
        <v>30</v>
      </c>
      <c r="B79" s="52" t="s">
        <v>133</v>
      </c>
      <c r="C79" s="52" t="s">
        <v>132</v>
      </c>
      <c r="D79" s="52"/>
      <c r="E79" s="52" t="s">
        <v>186</v>
      </c>
      <c r="F79" s="52"/>
      <c r="G79" s="52" t="s">
        <v>186</v>
      </c>
      <c r="H79" s="100" t="s">
        <v>186</v>
      </c>
      <c r="I79" s="54">
        <f t="shared" si="7"/>
        <v>131.9</v>
      </c>
      <c r="J79" s="54">
        <f t="shared" si="7"/>
        <v>145.7</v>
      </c>
      <c r="K79" s="54">
        <f t="shared" si="7"/>
        <v>159.79999999999998</v>
      </c>
    </row>
    <row r="80" spans="1:11" ht="45">
      <c r="A80" s="53" t="s">
        <v>28</v>
      </c>
      <c r="B80" s="52" t="s">
        <v>133</v>
      </c>
      <c r="C80" s="52" t="s">
        <v>132</v>
      </c>
      <c r="D80" s="52" t="s">
        <v>4</v>
      </c>
      <c r="E80" s="52" t="s">
        <v>2</v>
      </c>
      <c r="F80" s="52"/>
      <c r="G80" s="52"/>
      <c r="H80" s="100"/>
      <c r="I80" s="54">
        <f t="shared" si="7"/>
        <v>131.9</v>
      </c>
      <c r="J80" s="54">
        <f t="shared" si="7"/>
        <v>145.7</v>
      </c>
      <c r="K80" s="54">
        <f t="shared" si="7"/>
        <v>159.79999999999998</v>
      </c>
    </row>
    <row r="81" spans="1:11" ht="45">
      <c r="A81" s="53" t="s">
        <v>27</v>
      </c>
      <c r="B81" s="52" t="s">
        <v>133</v>
      </c>
      <c r="C81" s="52" t="s">
        <v>132</v>
      </c>
      <c r="D81" s="52" t="s">
        <v>4</v>
      </c>
      <c r="E81" s="52" t="s">
        <v>189</v>
      </c>
      <c r="F81" s="99"/>
      <c r="G81" s="52"/>
      <c r="H81" s="100"/>
      <c r="I81" s="54">
        <f t="shared" si="7"/>
        <v>131.9</v>
      </c>
      <c r="J81" s="54">
        <f t="shared" si="7"/>
        <v>145.7</v>
      </c>
      <c r="K81" s="54">
        <f t="shared" si="7"/>
        <v>159.79999999999998</v>
      </c>
    </row>
    <row r="82" spans="1:11" ht="30">
      <c r="A82" s="53" t="s">
        <v>31</v>
      </c>
      <c r="B82" s="53" t="s">
        <v>133</v>
      </c>
      <c r="C82" s="53" t="s">
        <v>132</v>
      </c>
      <c r="D82" s="53" t="s">
        <v>4</v>
      </c>
      <c r="E82" s="53" t="s">
        <v>189</v>
      </c>
      <c r="F82" s="55" t="s">
        <v>64</v>
      </c>
      <c r="G82" s="52" t="s">
        <v>34</v>
      </c>
      <c r="H82" s="100"/>
      <c r="I82" s="54">
        <f>I83+I84</f>
        <v>131.9</v>
      </c>
      <c r="J82" s="54">
        <f>J83+J84</f>
        <v>145.7</v>
      </c>
      <c r="K82" s="54">
        <f>K83+K84</f>
        <v>159.79999999999998</v>
      </c>
    </row>
    <row r="83" spans="1:11" ht="30">
      <c r="A83" s="53" t="s">
        <v>32</v>
      </c>
      <c r="B83" s="53" t="s">
        <v>133</v>
      </c>
      <c r="C83" s="53" t="s">
        <v>132</v>
      </c>
      <c r="D83" s="53" t="s">
        <v>4</v>
      </c>
      <c r="E83" s="53" t="s">
        <v>189</v>
      </c>
      <c r="F83" s="55" t="s">
        <v>64</v>
      </c>
      <c r="G83" s="53" t="s">
        <v>34</v>
      </c>
      <c r="H83" s="55" t="s">
        <v>140</v>
      </c>
      <c r="I83" s="56">
        <f>прил2!J97</f>
        <v>120.383</v>
      </c>
      <c r="J83" s="56">
        <f>прил2!K97</f>
        <v>134.183</v>
      </c>
      <c r="K83" s="56">
        <f>прил2!L97</f>
        <v>148.283</v>
      </c>
    </row>
    <row r="84" spans="1:11" ht="30">
      <c r="A84" s="53" t="s">
        <v>3</v>
      </c>
      <c r="B84" s="53" t="s">
        <v>133</v>
      </c>
      <c r="C84" s="53" t="s">
        <v>132</v>
      </c>
      <c r="D84" s="53" t="s">
        <v>4</v>
      </c>
      <c r="E84" s="53" t="s">
        <v>189</v>
      </c>
      <c r="F84" s="55" t="s">
        <v>64</v>
      </c>
      <c r="G84" s="53" t="s">
        <v>34</v>
      </c>
      <c r="H84" s="55" t="s">
        <v>142</v>
      </c>
      <c r="I84" s="56">
        <f>прил2!J99</f>
        <v>11.517</v>
      </c>
      <c r="J84" s="56">
        <f>прил2!K99</f>
        <v>11.517</v>
      </c>
      <c r="K84" s="56">
        <f>прил2!L99</f>
        <v>11.517</v>
      </c>
    </row>
    <row r="85" spans="1:11" ht="30">
      <c r="A85" s="248" t="s">
        <v>103</v>
      </c>
      <c r="B85" s="239" t="s">
        <v>132</v>
      </c>
      <c r="C85" s="240"/>
      <c r="D85" s="241"/>
      <c r="E85" s="241"/>
      <c r="F85" s="241"/>
      <c r="G85" s="241"/>
      <c r="H85" s="240"/>
      <c r="I85" s="242">
        <f>I86</f>
        <v>0</v>
      </c>
      <c r="J85" s="242">
        <f aca="true" t="shared" si="8" ref="J85:K89">J86</f>
        <v>0</v>
      </c>
      <c r="K85" s="243">
        <f t="shared" si="8"/>
        <v>0</v>
      </c>
    </row>
    <row r="86" spans="1:11" ht="30">
      <c r="A86" s="62" t="s">
        <v>138</v>
      </c>
      <c r="B86" s="232" t="s">
        <v>132</v>
      </c>
      <c r="C86" s="232" t="s">
        <v>134</v>
      </c>
      <c r="D86" s="233"/>
      <c r="E86" s="233"/>
      <c r="F86" s="233"/>
      <c r="G86" s="233"/>
      <c r="H86" s="232"/>
      <c r="I86" s="244">
        <f>I87</f>
        <v>0</v>
      </c>
      <c r="J86" s="244">
        <f t="shared" si="8"/>
        <v>0</v>
      </c>
      <c r="K86" s="245">
        <f t="shared" si="8"/>
        <v>0</v>
      </c>
    </row>
    <row r="87" spans="1:11" ht="30">
      <c r="A87" s="62" t="s">
        <v>62</v>
      </c>
      <c r="B87" s="246" t="s">
        <v>132</v>
      </c>
      <c r="C87" s="246" t="s">
        <v>134</v>
      </c>
      <c r="D87" s="233" t="s">
        <v>4</v>
      </c>
      <c r="E87" s="233" t="s">
        <v>2</v>
      </c>
      <c r="F87" s="233"/>
      <c r="G87" s="233"/>
      <c r="H87" s="246"/>
      <c r="I87" s="235">
        <f>I88</f>
        <v>0</v>
      </c>
      <c r="J87" s="235">
        <f t="shared" si="8"/>
        <v>0</v>
      </c>
      <c r="K87" s="247">
        <f t="shared" si="8"/>
        <v>0</v>
      </c>
    </row>
    <row r="88" spans="1:11" ht="45">
      <c r="A88" s="62" t="s">
        <v>63</v>
      </c>
      <c r="B88" s="246" t="s">
        <v>132</v>
      </c>
      <c r="C88" s="246" t="s">
        <v>134</v>
      </c>
      <c r="D88" s="233" t="s">
        <v>4</v>
      </c>
      <c r="E88" s="233" t="s">
        <v>189</v>
      </c>
      <c r="F88" s="233" t="s">
        <v>64</v>
      </c>
      <c r="G88" s="233"/>
      <c r="H88" s="246"/>
      <c r="I88" s="235">
        <f>I89+I91</f>
        <v>0</v>
      </c>
      <c r="J88" s="235">
        <f t="shared" si="8"/>
        <v>0</v>
      </c>
      <c r="K88" s="247">
        <f t="shared" si="8"/>
        <v>0</v>
      </c>
    </row>
    <row r="89" spans="1:11" ht="15">
      <c r="A89" s="62" t="s">
        <v>50</v>
      </c>
      <c r="B89" s="63" t="s">
        <v>132</v>
      </c>
      <c r="C89" s="63" t="s">
        <v>134</v>
      </c>
      <c r="D89" s="77" t="s">
        <v>4</v>
      </c>
      <c r="E89" s="77" t="s">
        <v>189</v>
      </c>
      <c r="F89" s="77" t="s">
        <v>64</v>
      </c>
      <c r="G89" s="77" t="s">
        <v>108</v>
      </c>
      <c r="H89" s="246"/>
      <c r="I89" s="235">
        <f>I90</f>
        <v>0</v>
      </c>
      <c r="J89" s="235">
        <f t="shared" si="8"/>
        <v>0</v>
      </c>
      <c r="K89" s="247">
        <f t="shared" si="8"/>
        <v>0</v>
      </c>
    </row>
    <row r="90" spans="1:11" ht="30">
      <c r="A90" s="62" t="s">
        <v>147</v>
      </c>
      <c r="B90" s="63" t="s">
        <v>132</v>
      </c>
      <c r="C90" s="63" t="s">
        <v>134</v>
      </c>
      <c r="D90" s="77" t="s">
        <v>4</v>
      </c>
      <c r="E90" s="77" t="s">
        <v>189</v>
      </c>
      <c r="F90" s="77" t="s">
        <v>64</v>
      </c>
      <c r="G90" s="77" t="s">
        <v>108</v>
      </c>
      <c r="H90" s="63" t="s">
        <v>142</v>
      </c>
      <c r="I90" s="38">
        <f>прил2!J106</f>
        <v>0</v>
      </c>
      <c r="J90" s="38">
        <f>'[2]прил5'!K99</f>
        <v>0</v>
      </c>
      <c r="K90" s="39">
        <f>'[2]прил5'!L99</f>
        <v>0</v>
      </c>
    </row>
    <row r="91" spans="1:11" ht="30">
      <c r="A91" s="62" t="s">
        <v>212</v>
      </c>
      <c r="B91" s="63" t="s">
        <v>132</v>
      </c>
      <c r="C91" s="63" t="s">
        <v>134</v>
      </c>
      <c r="D91" s="77" t="s">
        <v>4</v>
      </c>
      <c r="E91" s="77" t="s">
        <v>189</v>
      </c>
      <c r="F91" s="77" t="s">
        <v>64</v>
      </c>
      <c r="G91" s="77" t="s">
        <v>213</v>
      </c>
      <c r="H91" s="63"/>
      <c r="I91" s="38">
        <f>I92</f>
        <v>0</v>
      </c>
      <c r="J91" s="38"/>
      <c r="K91" s="39"/>
    </row>
    <row r="92" spans="1:11" ht="30">
      <c r="A92" s="85" t="s">
        <v>147</v>
      </c>
      <c r="B92" s="86" t="s">
        <v>132</v>
      </c>
      <c r="C92" s="86" t="s">
        <v>134</v>
      </c>
      <c r="D92" s="87" t="s">
        <v>4</v>
      </c>
      <c r="E92" s="87" t="s">
        <v>189</v>
      </c>
      <c r="F92" s="87" t="s">
        <v>64</v>
      </c>
      <c r="G92" s="87" t="s">
        <v>213</v>
      </c>
      <c r="H92" s="86" t="s">
        <v>142</v>
      </c>
      <c r="I92" s="88">
        <f>прил2!J109</f>
        <v>0</v>
      </c>
      <c r="J92" s="88"/>
      <c r="K92" s="89"/>
    </row>
    <row r="93" spans="1:11" ht="14.25">
      <c r="A93" s="51" t="s">
        <v>127</v>
      </c>
      <c r="B93" s="51" t="s">
        <v>188</v>
      </c>
      <c r="C93" s="51"/>
      <c r="D93" s="51"/>
      <c r="E93" s="51"/>
      <c r="F93" s="51"/>
      <c r="G93" s="51"/>
      <c r="H93" s="51"/>
      <c r="I93" s="98">
        <f aca="true" t="shared" si="9" ref="I93:K97">I94</f>
        <v>248.7</v>
      </c>
      <c r="J93" s="98">
        <f t="shared" si="9"/>
        <v>248.7</v>
      </c>
      <c r="K93" s="98">
        <f t="shared" si="9"/>
        <v>248.7</v>
      </c>
    </row>
    <row r="94" spans="1:11" ht="14.25">
      <c r="A94" s="51" t="s">
        <v>98</v>
      </c>
      <c r="B94" s="51" t="s">
        <v>188</v>
      </c>
      <c r="C94" s="51" t="s">
        <v>107</v>
      </c>
      <c r="D94" s="51"/>
      <c r="E94" s="51"/>
      <c r="F94" s="51"/>
      <c r="G94" s="51"/>
      <c r="H94" s="51"/>
      <c r="I94" s="98">
        <f t="shared" si="9"/>
        <v>248.7</v>
      </c>
      <c r="J94" s="98">
        <f t="shared" si="9"/>
        <v>248.7</v>
      </c>
      <c r="K94" s="98">
        <f t="shared" si="9"/>
        <v>248.7</v>
      </c>
    </row>
    <row r="95" spans="1:11" ht="45">
      <c r="A95" s="53" t="s">
        <v>28</v>
      </c>
      <c r="B95" s="52" t="s">
        <v>188</v>
      </c>
      <c r="C95" s="52" t="s">
        <v>107</v>
      </c>
      <c r="D95" s="52" t="s">
        <v>4</v>
      </c>
      <c r="E95" s="52" t="s">
        <v>2</v>
      </c>
      <c r="F95" s="52"/>
      <c r="G95" s="52"/>
      <c r="H95" s="100"/>
      <c r="I95" s="54">
        <f>I96</f>
        <v>248.7</v>
      </c>
      <c r="J95" s="54">
        <f t="shared" si="9"/>
        <v>248.7</v>
      </c>
      <c r="K95" s="54">
        <f t="shared" si="9"/>
        <v>248.7</v>
      </c>
    </row>
    <row r="96" spans="1:11" ht="45">
      <c r="A96" s="53" t="s">
        <v>27</v>
      </c>
      <c r="B96" s="52" t="s">
        <v>188</v>
      </c>
      <c r="C96" s="52" t="s">
        <v>107</v>
      </c>
      <c r="D96" s="52" t="s">
        <v>4</v>
      </c>
      <c r="E96" s="52" t="s">
        <v>189</v>
      </c>
      <c r="F96" s="52" t="s">
        <v>64</v>
      </c>
      <c r="G96" s="52"/>
      <c r="H96" s="100"/>
      <c r="I96" s="54">
        <f>I97</f>
        <v>248.7</v>
      </c>
      <c r="J96" s="54">
        <f t="shared" si="9"/>
        <v>248.7</v>
      </c>
      <c r="K96" s="54">
        <f t="shared" si="9"/>
        <v>248.7</v>
      </c>
    </row>
    <row r="97" spans="1:11" ht="60">
      <c r="A97" s="53" t="s">
        <v>70</v>
      </c>
      <c r="B97" s="52" t="s">
        <v>188</v>
      </c>
      <c r="C97" s="52" t="s">
        <v>107</v>
      </c>
      <c r="D97" s="52" t="s">
        <v>4</v>
      </c>
      <c r="E97" s="52" t="s">
        <v>189</v>
      </c>
      <c r="F97" s="99" t="s">
        <v>64</v>
      </c>
      <c r="G97" s="52" t="s">
        <v>68</v>
      </c>
      <c r="H97" s="100"/>
      <c r="I97" s="54">
        <f>I98</f>
        <v>248.7</v>
      </c>
      <c r="J97" s="54">
        <f t="shared" si="9"/>
        <v>248.7</v>
      </c>
      <c r="K97" s="54">
        <f t="shared" si="9"/>
        <v>248.7</v>
      </c>
    </row>
    <row r="98" spans="1:11" ht="165">
      <c r="A98" s="53" t="s">
        <v>69</v>
      </c>
      <c r="B98" s="53" t="s">
        <v>188</v>
      </c>
      <c r="C98" s="53" t="s">
        <v>107</v>
      </c>
      <c r="D98" s="53" t="s">
        <v>4</v>
      </c>
      <c r="E98" s="53" t="s">
        <v>189</v>
      </c>
      <c r="F98" s="55" t="s">
        <v>64</v>
      </c>
      <c r="G98" s="52" t="s">
        <v>67</v>
      </c>
      <c r="H98" s="100"/>
      <c r="I98" s="54">
        <f>I99</f>
        <v>248.7</v>
      </c>
      <c r="J98" s="54">
        <f>J99</f>
        <v>248.7</v>
      </c>
      <c r="K98" s="54">
        <f>K99</f>
        <v>248.7</v>
      </c>
    </row>
    <row r="99" spans="1:11" ht="30">
      <c r="A99" s="62" t="s">
        <v>147</v>
      </c>
      <c r="B99" s="22" t="s">
        <v>188</v>
      </c>
      <c r="C99" s="22" t="s">
        <v>107</v>
      </c>
      <c r="D99" s="77" t="s">
        <v>4</v>
      </c>
      <c r="E99" s="77" t="s">
        <v>189</v>
      </c>
      <c r="F99" s="77" t="s">
        <v>64</v>
      </c>
      <c r="G99" s="77" t="s">
        <v>67</v>
      </c>
      <c r="H99" s="22">
        <v>200</v>
      </c>
      <c r="I99" s="38">
        <f>I100</f>
        <v>248.7</v>
      </c>
      <c r="J99" s="38">
        <f>J100</f>
        <v>248.7</v>
      </c>
      <c r="K99" s="38">
        <f>K100</f>
        <v>248.7</v>
      </c>
    </row>
    <row r="100" spans="1:11" s="16" customFormat="1" ht="30">
      <c r="A100" s="62" t="s">
        <v>147</v>
      </c>
      <c r="B100" s="22" t="s">
        <v>188</v>
      </c>
      <c r="C100" s="22" t="s">
        <v>107</v>
      </c>
      <c r="D100" s="77" t="s">
        <v>4</v>
      </c>
      <c r="E100" s="77" t="s">
        <v>189</v>
      </c>
      <c r="F100" s="77" t="s">
        <v>64</v>
      </c>
      <c r="G100" s="77" t="s">
        <v>67</v>
      </c>
      <c r="H100" s="22">
        <v>240</v>
      </c>
      <c r="I100" s="38">
        <f>прил2!J122</f>
        <v>248.7</v>
      </c>
      <c r="J100" s="38">
        <f>прил2!K122</f>
        <v>248.7</v>
      </c>
      <c r="K100" s="38">
        <f>прил2!L122</f>
        <v>248.7</v>
      </c>
    </row>
    <row r="101" spans="1:11" s="16" customFormat="1" ht="14.25">
      <c r="A101" s="51" t="s">
        <v>347</v>
      </c>
      <c r="B101" s="51" t="s">
        <v>188</v>
      </c>
      <c r="C101" s="51" t="s">
        <v>348</v>
      </c>
      <c r="D101" s="51"/>
      <c r="E101" s="51"/>
      <c r="F101" s="51"/>
      <c r="G101" s="51"/>
      <c r="H101" s="51"/>
      <c r="I101" s="98">
        <f>I102</f>
        <v>0</v>
      </c>
      <c r="J101" s="98"/>
      <c r="K101" s="98"/>
    </row>
    <row r="102" spans="1:11" s="16" customFormat="1" ht="47.25">
      <c r="A102" s="301" t="s">
        <v>28</v>
      </c>
      <c r="B102" s="51" t="s">
        <v>188</v>
      </c>
      <c r="C102" s="51" t="s">
        <v>348</v>
      </c>
      <c r="D102" s="51" t="s">
        <v>4</v>
      </c>
      <c r="E102" s="51" t="s">
        <v>2</v>
      </c>
      <c r="F102" s="51"/>
      <c r="G102" s="51"/>
      <c r="H102" s="51"/>
      <c r="I102" s="98">
        <f>I103</f>
        <v>0</v>
      </c>
      <c r="J102" s="98"/>
      <c r="K102" s="98"/>
    </row>
    <row r="103" spans="1:11" s="16" customFormat="1" ht="63">
      <c r="A103" s="301" t="s">
        <v>27</v>
      </c>
      <c r="B103" s="52" t="s">
        <v>188</v>
      </c>
      <c r="C103" s="52" t="s">
        <v>348</v>
      </c>
      <c r="D103" s="52" t="s">
        <v>4</v>
      </c>
      <c r="E103" s="52" t="s">
        <v>189</v>
      </c>
      <c r="F103" s="52"/>
      <c r="G103" s="52"/>
      <c r="H103" s="100"/>
      <c r="I103" s="54">
        <f>I104</f>
        <v>0</v>
      </c>
      <c r="J103" s="54"/>
      <c r="K103" s="54"/>
    </row>
    <row r="104" spans="1:11" s="16" customFormat="1" ht="409.5">
      <c r="A104" s="301" t="s">
        <v>351</v>
      </c>
      <c r="B104" s="52" t="s">
        <v>188</v>
      </c>
      <c r="C104" s="52" t="s">
        <v>348</v>
      </c>
      <c r="D104" s="52" t="s">
        <v>4</v>
      </c>
      <c r="E104" s="52" t="s">
        <v>189</v>
      </c>
      <c r="F104" s="52" t="s">
        <v>64</v>
      </c>
      <c r="G104" s="52" t="s">
        <v>350</v>
      </c>
      <c r="H104" s="100"/>
      <c r="I104" s="54">
        <f>I105</f>
        <v>0</v>
      </c>
      <c r="J104" s="54"/>
      <c r="K104" s="54"/>
    </row>
    <row r="105" spans="1:11" s="16" customFormat="1" ht="31.5">
      <c r="A105" s="301" t="s">
        <v>228</v>
      </c>
      <c r="B105" s="52" t="s">
        <v>188</v>
      </c>
      <c r="C105" s="52" t="s">
        <v>348</v>
      </c>
      <c r="D105" s="52" t="s">
        <v>4</v>
      </c>
      <c r="E105" s="52" t="s">
        <v>189</v>
      </c>
      <c r="F105" s="99" t="s">
        <v>64</v>
      </c>
      <c r="G105" s="52" t="s">
        <v>350</v>
      </c>
      <c r="H105" s="100" t="s">
        <v>238</v>
      </c>
      <c r="I105" s="54">
        <f>I106</f>
        <v>0</v>
      </c>
      <c r="J105" s="54"/>
      <c r="K105" s="54"/>
    </row>
    <row r="106" spans="1:11" s="16" customFormat="1" ht="31.5">
      <c r="A106" s="301" t="s">
        <v>147</v>
      </c>
      <c r="B106" s="53" t="s">
        <v>188</v>
      </c>
      <c r="C106" s="53" t="s">
        <v>348</v>
      </c>
      <c r="D106" s="53" t="s">
        <v>4</v>
      </c>
      <c r="E106" s="53" t="s">
        <v>189</v>
      </c>
      <c r="F106" s="55" t="s">
        <v>64</v>
      </c>
      <c r="G106" s="53" t="s">
        <v>350</v>
      </c>
      <c r="H106" s="101" t="s">
        <v>142</v>
      </c>
      <c r="I106" s="56">
        <f>прил2!J158</f>
        <v>0</v>
      </c>
      <c r="J106" s="56"/>
      <c r="K106" s="56"/>
    </row>
    <row r="107" spans="1:11" s="16" customFormat="1" ht="14.25">
      <c r="A107" s="51" t="s">
        <v>139</v>
      </c>
      <c r="B107" s="51" t="s">
        <v>135</v>
      </c>
      <c r="C107" s="51"/>
      <c r="D107" s="51"/>
      <c r="E107" s="51"/>
      <c r="F107" s="51"/>
      <c r="G107" s="51"/>
      <c r="H107" s="51"/>
      <c r="I107" s="98">
        <f>I108+I114</f>
        <v>448.8</v>
      </c>
      <c r="J107" s="98">
        <f>J108+J114</f>
        <v>49.5</v>
      </c>
      <c r="K107" s="98">
        <f>K108+K114</f>
        <v>110.9</v>
      </c>
    </row>
    <row r="108" spans="1:11" s="16" customFormat="1" ht="14.25">
      <c r="A108" s="51" t="s">
        <v>195</v>
      </c>
      <c r="B108" s="51" t="s">
        <v>135</v>
      </c>
      <c r="C108" s="102" t="s">
        <v>133</v>
      </c>
      <c r="D108" s="51"/>
      <c r="E108" s="51"/>
      <c r="F108" s="51"/>
      <c r="G108" s="51"/>
      <c r="H108" s="51"/>
      <c r="I108" s="98">
        <f aca="true" t="shared" si="10" ref="I108:K111">I109</f>
        <v>0</v>
      </c>
      <c r="J108" s="98">
        <f t="shared" si="10"/>
        <v>0</v>
      </c>
      <c r="K108" s="98">
        <f t="shared" si="10"/>
        <v>0</v>
      </c>
    </row>
    <row r="109" spans="1:11" s="16" customFormat="1" ht="45">
      <c r="A109" s="53" t="s">
        <v>28</v>
      </c>
      <c r="B109" s="52" t="s">
        <v>135</v>
      </c>
      <c r="C109" s="99" t="s">
        <v>133</v>
      </c>
      <c r="D109" s="52" t="s">
        <v>4</v>
      </c>
      <c r="E109" s="52" t="s">
        <v>2</v>
      </c>
      <c r="F109" s="52"/>
      <c r="G109" s="52"/>
      <c r="H109" s="100"/>
      <c r="I109" s="54">
        <f t="shared" si="10"/>
        <v>0</v>
      </c>
      <c r="J109" s="54">
        <f t="shared" si="10"/>
        <v>0</v>
      </c>
      <c r="K109" s="54">
        <f t="shared" si="10"/>
        <v>0</v>
      </c>
    </row>
    <row r="110" spans="1:11" s="16" customFormat="1" ht="45">
      <c r="A110" s="53" t="s">
        <v>27</v>
      </c>
      <c r="B110" s="52" t="s">
        <v>135</v>
      </c>
      <c r="C110" s="99" t="s">
        <v>133</v>
      </c>
      <c r="D110" s="52" t="s">
        <v>4</v>
      </c>
      <c r="E110" s="52" t="s">
        <v>189</v>
      </c>
      <c r="F110" s="52" t="s">
        <v>64</v>
      </c>
      <c r="G110" s="52"/>
      <c r="H110" s="100"/>
      <c r="I110" s="54">
        <f t="shared" si="10"/>
        <v>0</v>
      </c>
      <c r="J110" s="54">
        <f t="shared" si="10"/>
        <v>0</v>
      </c>
      <c r="K110" s="54">
        <f t="shared" si="10"/>
        <v>0</v>
      </c>
    </row>
    <row r="111" spans="1:11" s="16" customFormat="1" ht="15">
      <c r="A111" s="53" t="s">
        <v>257</v>
      </c>
      <c r="B111" s="52" t="s">
        <v>135</v>
      </c>
      <c r="C111" s="99" t="s">
        <v>133</v>
      </c>
      <c r="D111" s="52" t="s">
        <v>4</v>
      </c>
      <c r="E111" s="52" t="s">
        <v>189</v>
      </c>
      <c r="F111" s="99" t="s">
        <v>64</v>
      </c>
      <c r="G111" s="52">
        <v>42000</v>
      </c>
      <c r="H111" s="100"/>
      <c r="I111" s="54">
        <f>I112</f>
        <v>0</v>
      </c>
      <c r="J111" s="54">
        <f t="shared" si="10"/>
        <v>0</v>
      </c>
      <c r="K111" s="54">
        <f t="shared" si="10"/>
        <v>0</v>
      </c>
    </row>
    <row r="112" spans="1:11" s="16" customFormat="1" ht="30">
      <c r="A112" s="53" t="s">
        <v>147</v>
      </c>
      <c r="B112" s="53" t="s">
        <v>135</v>
      </c>
      <c r="C112" s="55" t="s">
        <v>133</v>
      </c>
      <c r="D112" s="53" t="s">
        <v>4</v>
      </c>
      <c r="E112" s="53" t="s">
        <v>189</v>
      </c>
      <c r="F112" s="55" t="s">
        <v>64</v>
      </c>
      <c r="G112" s="53">
        <v>42020</v>
      </c>
      <c r="H112" s="55" t="s">
        <v>238</v>
      </c>
      <c r="I112" s="56">
        <f>I113</f>
        <v>0</v>
      </c>
      <c r="J112" s="56">
        <f>J113</f>
        <v>0</v>
      </c>
      <c r="K112" s="56">
        <f>K113</f>
        <v>0</v>
      </c>
    </row>
    <row r="113" spans="1:11" s="16" customFormat="1" ht="30">
      <c r="A113" s="53" t="s">
        <v>147</v>
      </c>
      <c r="B113" s="53" t="s">
        <v>135</v>
      </c>
      <c r="C113" s="55" t="s">
        <v>133</v>
      </c>
      <c r="D113" s="53" t="s">
        <v>4</v>
      </c>
      <c r="E113" s="53" t="s">
        <v>189</v>
      </c>
      <c r="F113" s="55" t="s">
        <v>64</v>
      </c>
      <c r="G113" s="53">
        <v>42020</v>
      </c>
      <c r="H113" s="55" t="s">
        <v>142</v>
      </c>
      <c r="I113" s="56">
        <f>прил2!J158</f>
        <v>0</v>
      </c>
      <c r="J113" s="56">
        <f>прил2!K158</f>
        <v>0</v>
      </c>
      <c r="K113" s="56">
        <f>прил2!L158</f>
        <v>0</v>
      </c>
    </row>
    <row r="114" spans="1:11" ht="14.25">
      <c r="A114" s="51" t="s">
        <v>35</v>
      </c>
      <c r="B114" s="51" t="s">
        <v>135</v>
      </c>
      <c r="C114" s="51" t="s">
        <v>132</v>
      </c>
      <c r="D114" s="51"/>
      <c r="E114" s="51"/>
      <c r="F114" s="51"/>
      <c r="G114" s="51"/>
      <c r="H114" s="51"/>
      <c r="I114" s="98">
        <f>I115+I127</f>
        <v>448.8</v>
      </c>
      <c r="J114" s="98">
        <f aca="true" t="shared" si="11" ref="I114:K116">J115</f>
        <v>49.5</v>
      </c>
      <c r="K114" s="98">
        <f t="shared" si="11"/>
        <v>110.9</v>
      </c>
    </row>
    <row r="115" spans="1:11" ht="45">
      <c r="A115" s="53" t="s">
        <v>28</v>
      </c>
      <c r="B115" s="52" t="s">
        <v>135</v>
      </c>
      <c r="C115" s="52" t="s">
        <v>132</v>
      </c>
      <c r="D115" s="52" t="s">
        <v>4</v>
      </c>
      <c r="E115" s="52" t="s">
        <v>2</v>
      </c>
      <c r="F115" s="52"/>
      <c r="G115" s="52"/>
      <c r="H115" s="100"/>
      <c r="I115" s="54">
        <f t="shared" si="11"/>
        <v>448.8</v>
      </c>
      <c r="J115" s="54">
        <f t="shared" si="11"/>
        <v>49.5</v>
      </c>
      <c r="K115" s="54">
        <f t="shared" si="11"/>
        <v>110.9</v>
      </c>
    </row>
    <row r="116" spans="1:11" ht="45">
      <c r="A116" s="53" t="s">
        <v>27</v>
      </c>
      <c r="B116" s="52" t="s">
        <v>135</v>
      </c>
      <c r="C116" s="52" t="s">
        <v>132</v>
      </c>
      <c r="D116" s="52" t="s">
        <v>4</v>
      </c>
      <c r="E116" s="52" t="s">
        <v>189</v>
      </c>
      <c r="F116" s="52" t="s">
        <v>64</v>
      </c>
      <c r="G116" s="52"/>
      <c r="H116" s="100"/>
      <c r="I116" s="54">
        <f t="shared" si="11"/>
        <v>448.8</v>
      </c>
      <c r="J116" s="54">
        <f t="shared" si="11"/>
        <v>49.5</v>
      </c>
      <c r="K116" s="54">
        <f t="shared" si="11"/>
        <v>110.9</v>
      </c>
    </row>
    <row r="117" spans="1:11" ht="30">
      <c r="A117" s="53" t="s">
        <v>37</v>
      </c>
      <c r="B117" s="52" t="s">
        <v>135</v>
      </c>
      <c r="C117" s="52" t="s">
        <v>132</v>
      </c>
      <c r="D117" s="52" t="s">
        <v>4</v>
      </c>
      <c r="E117" s="52" t="s">
        <v>189</v>
      </c>
      <c r="F117" s="99" t="s">
        <v>64</v>
      </c>
      <c r="G117" s="52" t="s">
        <v>36</v>
      </c>
      <c r="H117" s="100"/>
      <c r="I117" s="54">
        <f>I118+I124+I121</f>
        <v>448.8</v>
      </c>
      <c r="J117" s="54">
        <f>J118+J124</f>
        <v>49.5</v>
      </c>
      <c r="K117" s="54">
        <f>K118+K124</f>
        <v>110.9</v>
      </c>
    </row>
    <row r="118" spans="1:11" ht="15">
      <c r="A118" s="53" t="s">
        <v>39</v>
      </c>
      <c r="B118" s="53" t="s">
        <v>135</v>
      </c>
      <c r="C118" s="53" t="s">
        <v>132</v>
      </c>
      <c r="D118" s="53" t="s">
        <v>4</v>
      </c>
      <c r="E118" s="53" t="s">
        <v>189</v>
      </c>
      <c r="F118" s="55" t="s">
        <v>64</v>
      </c>
      <c r="G118" s="52" t="s">
        <v>38</v>
      </c>
      <c r="H118" s="100"/>
      <c r="I118" s="54">
        <f aca="true" t="shared" si="12" ref="I118:K119">I119</f>
        <v>192</v>
      </c>
      <c r="J118" s="54">
        <f t="shared" si="12"/>
        <v>30</v>
      </c>
      <c r="K118" s="54">
        <f t="shared" si="12"/>
        <v>30</v>
      </c>
    </row>
    <row r="119" spans="1:11" ht="30">
      <c r="A119" s="53" t="s">
        <v>147</v>
      </c>
      <c r="B119" s="53" t="s">
        <v>135</v>
      </c>
      <c r="C119" s="53" t="s">
        <v>132</v>
      </c>
      <c r="D119" s="53" t="s">
        <v>4</v>
      </c>
      <c r="E119" s="53" t="s">
        <v>189</v>
      </c>
      <c r="F119" s="55" t="s">
        <v>64</v>
      </c>
      <c r="G119" s="53" t="s">
        <v>38</v>
      </c>
      <c r="H119" s="55" t="s">
        <v>238</v>
      </c>
      <c r="I119" s="56">
        <f t="shared" si="12"/>
        <v>192</v>
      </c>
      <c r="J119" s="56">
        <f t="shared" si="12"/>
        <v>30</v>
      </c>
      <c r="K119" s="56">
        <f t="shared" si="12"/>
        <v>30</v>
      </c>
    </row>
    <row r="120" spans="1:11" ht="30">
      <c r="A120" s="53" t="s">
        <v>147</v>
      </c>
      <c r="B120" s="53" t="s">
        <v>135</v>
      </c>
      <c r="C120" s="53" t="s">
        <v>132</v>
      </c>
      <c r="D120" s="53" t="s">
        <v>4</v>
      </c>
      <c r="E120" s="53" t="s">
        <v>189</v>
      </c>
      <c r="F120" s="55" t="s">
        <v>64</v>
      </c>
      <c r="G120" s="53" t="s">
        <v>38</v>
      </c>
      <c r="H120" s="55" t="s">
        <v>142</v>
      </c>
      <c r="I120" s="56">
        <f>прил2!J166</f>
        <v>192</v>
      </c>
      <c r="J120" s="56">
        <f>прил2!K166</f>
        <v>30</v>
      </c>
      <c r="K120" s="56">
        <f>прил2!L166</f>
        <v>30</v>
      </c>
    </row>
    <row r="121" spans="1:11" ht="15">
      <c r="A121" s="53" t="s">
        <v>42</v>
      </c>
      <c r="B121" s="53" t="s">
        <v>135</v>
      </c>
      <c r="C121" s="53" t="s">
        <v>132</v>
      </c>
      <c r="D121" s="53" t="s">
        <v>4</v>
      </c>
      <c r="E121" s="53" t="s">
        <v>189</v>
      </c>
      <c r="F121" s="55" t="s">
        <v>64</v>
      </c>
      <c r="G121" s="228">
        <v>43030</v>
      </c>
      <c r="H121" s="229"/>
      <c r="I121" s="230">
        <f>I122</f>
        <v>0</v>
      </c>
      <c r="J121" s="230"/>
      <c r="K121" s="230"/>
    </row>
    <row r="122" spans="1:11" ht="30">
      <c r="A122" s="53" t="s">
        <v>147</v>
      </c>
      <c r="B122" s="53" t="s">
        <v>135</v>
      </c>
      <c r="C122" s="53" t="s">
        <v>132</v>
      </c>
      <c r="D122" s="53" t="s">
        <v>4</v>
      </c>
      <c r="E122" s="53" t="s">
        <v>189</v>
      </c>
      <c r="F122" s="55" t="s">
        <v>64</v>
      </c>
      <c r="G122" s="53">
        <v>43030</v>
      </c>
      <c r="H122" s="55" t="s">
        <v>238</v>
      </c>
      <c r="I122" s="56">
        <f>I123</f>
        <v>0</v>
      </c>
      <c r="J122" s="56"/>
      <c r="K122" s="56"/>
    </row>
    <row r="123" spans="1:11" ht="30">
      <c r="A123" s="53" t="s">
        <v>147</v>
      </c>
      <c r="B123" s="53" t="s">
        <v>135</v>
      </c>
      <c r="C123" s="53" t="s">
        <v>132</v>
      </c>
      <c r="D123" s="53" t="s">
        <v>4</v>
      </c>
      <c r="E123" s="53" t="s">
        <v>189</v>
      </c>
      <c r="F123" s="55" t="s">
        <v>64</v>
      </c>
      <c r="G123" s="53">
        <v>43030</v>
      </c>
      <c r="H123" s="55" t="s">
        <v>142</v>
      </c>
      <c r="I123" s="56">
        <f>прил2!J173</f>
        <v>0</v>
      </c>
      <c r="J123" s="56"/>
      <c r="K123" s="56"/>
    </row>
    <row r="124" spans="1:11" ht="28.5">
      <c r="A124" s="51" t="s">
        <v>43</v>
      </c>
      <c r="B124" s="51" t="s">
        <v>135</v>
      </c>
      <c r="C124" s="51" t="s">
        <v>132</v>
      </c>
      <c r="D124" s="51" t="s">
        <v>4</v>
      </c>
      <c r="E124" s="51" t="s">
        <v>189</v>
      </c>
      <c r="F124" s="51" t="s">
        <v>64</v>
      </c>
      <c r="G124" s="51" t="s">
        <v>45</v>
      </c>
      <c r="H124" s="51"/>
      <c r="I124" s="98">
        <f aca="true" t="shared" si="13" ref="I124:K125">I125</f>
        <v>256.8</v>
      </c>
      <c r="J124" s="98">
        <f t="shared" si="13"/>
        <v>19.5</v>
      </c>
      <c r="K124" s="98">
        <f t="shared" si="13"/>
        <v>80.9</v>
      </c>
    </row>
    <row r="125" spans="1:11" ht="30">
      <c r="A125" s="53" t="s">
        <v>228</v>
      </c>
      <c r="B125" s="52" t="s">
        <v>135</v>
      </c>
      <c r="C125" s="52" t="s">
        <v>132</v>
      </c>
      <c r="D125" s="52" t="s">
        <v>4</v>
      </c>
      <c r="E125" s="52" t="s">
        <v>189</v>
      </c>
      <c r="F125" s="52" t="s">
        <v>64</v>
      </c>
      <c r="G125" s="52" t="s">
        <v>45</v>
      </c>
      <c r="H125" s="100" t="s">
        <v>238</v>
      </c>
      <c r="I125" s="54">
        <f t="shared" si="13"/>
        <v>256.8</v>
      </c>
      <c r="J125" s="54">
        <f t="shared" si="13"/>
        <v>19.5</v>
      </c>
      <c r="K125" s="54">
        <f t="shared" si="13"/>
        <v>80.9</v>
      </c>
    </row>
    <row r="126" spans="1:11" ht="30">
      <c r="A126" s="53" t="s">
        <v>147</v>
      </c>
      <c r="B126" s="53" t="s">
        <v>135</v>
      </c>
      <c r="C126" s="53" t="s">
        <v>132</v>
      </c>
      <c r="D126" s="53" t="s">
        <v>4</v>
      </c>
      <c r="E126" s="53" t="s">
        <v>189</v>
      </c>
      <c r="F126" s="53" t="s">
        <v>64</v>
      </c>
      <c r="G126" s="53" t="s">
        <v>45</v>
      </c>
      <c r="H126" s="101" t="s">
        <v>142</v>
      </c>
      <c r="I126" s="56">
        <f>прил2!J177</f>
        <v>256.8</v>
      </c>
      <c r="J126" s="56">
        <f>прил2!K176</f>
        <v>19.5</v>
      </c>
      <c r="K126" s="56">
        <f>прил2!L176</f>
        <v>80.9</v>
      </c>
    </row>
    <row r="127" spans="1:11" ht="29.25">
      <c r="A127" s="236" t="s">
        <v>345</v>
      </c>
      <c r="B127" s="51" t="s">
        <v>135</v>
      </c>
      <c r="C127" s="51" t="s">
        <v>132</v>
      </c>
      <c r="D127" s="51" t="s">
        <v>4</v>
      </c>
      <c r="E127" s="51" t="s">
        <v>189</v>
      </c>
      <c r="F127" s="51" t="s">
        <v>64</v>
      </c>
      <c r="G127" s="51">
        <v>78090</v>
      </c>
      <c r="H127" s="51"/>
      <c r="I127" s="237">
        <f>I128</f>
        <v>0</v>
      </c>
      <c r="J127" s="230"/>
      <c r="K127" s="230"/>
    </row>
    <row r="128" spans="1:11" ht="30">
      <c r="A128" s="53" t="s">
        <v>147</v>
      </c>
      <c r="B128" s="52" t="s">
        <v>135</v>
      </c>
      <c r="C128" s="52" t="s">
        <v>132</v>
      </c>
      <c r="D128" s="52" t="s">
        <v>4</v>
      </c>
      <c r="E128" s="52" t="s">
        <v>189</v>
      </c>
      <c r="F128" s="52" t="s">
        <v>64</v>
      </c>
      <c r="G128" s="52">
        <v>78090</v>
      </c>
      <c r="H128" s="100" t="s">
        <v>238</v>
      </c>
      <c r="I128" s="230">
        <f>I129</f>
        <v>0</v>
      </c>
      <c r="J128" s="230"/>
      <c r="K128" s="230"/>
    </row>
    <row r="129" spans="1:11" ht="30">
      <c r="A129" s="53" t="s">
        <v>147</v>
      </c>
      <c r="B129" s="53" t="s">
        <v>135</v>
      </c>
      <c r="C129" s="53" t="s">
        <v>132</v>
      </c>
      <c r="D129" s="53" t="s">
        <v>4</v>
      </c>
      <c r="E129" s="53" t="s">
        <v>189</v>
      </c>
      <c r="F129" s="53" t="s">
        <v>64</v>
      </c>
      <c r="G129" s="53">
        <v>78090</v>
      </c>
      <c r="H129" s="101" t="s">
        <v>142</v>
      </c>
      <c r="I129" s="56">
        <f>прил2!J191</f>
        <v>0</v>
      </c>
      <c r="J129" s="56"/>
      <c r="K129" s="56"/>
    </row>
    <row r="130" spans="1:11" ht="14.25">
      <c r="A130" s="51" t="s">
        <v>161</v>
      </c>
      <c r="B130" s="51" t="s">
        <v>134</v>
      </c>
      <c r="C130" s="51"/>
      <c r="D130" s="51"/>
      <c r="E130" s="51"/>
      <c r="F130" s="51"/>
      <c r="G130" s="51" t="s">
        <v>186</v>
      </c>
      <c r="H130" s="51" t="s">
        <v>186</v>
      </c>
      <c r="I130" s="98">
        <f aca="true" t="shared" si="14" ref="I130:K131">I131</f>
        <v>182.5</v>
      </c>
      <c r="J130" s="98">
        <f t="shared" si="14"/>
        <v>182.5</v>
      </c>
      <c r="K130" s="98">
        <f t="shared" si="14"/>
        <v>182.5</v>
      </c>
    </row>
    <row r="131" spans="1:11" s="17" customFormat="1" ht="15">
      <c r="A131" s="53" t="s">
        <v>137</v>
      </c>
      <c r="B131" s="52" t="s">
        <v>134</v>
      </c>
      <c r="C131" s="52" t="s">
        <v>187</v>
      </c>
      <c r="D131" s="52"/>
      <c r="E131" s="52" t="s">
        <v>186</v>
      </c>
      <c r="F131" s="52"/>
      <c r="G131" s="52" t="s">
        <v>186</v>
      </c>
      <c r="H131" s="100" t="s">
        <v>186</v>
      </c>
      <c r="I131" s="54">
        <f t="shared" si="14"/>
        <v>182.5</v>
      </c>
      <c r="J131" s="54">
        <f t="shared" si="14"/>
        <v>182.5</v>
      </c>
      <c r="K131" s="54">
        <f t="shared" si="14"/>
        <v>182.5</v>
      </c>
    </row>
    <row r="132" spans="1:11" ht="45">
      <c r="A132" s="53" t="s">
        <v>28</v>
      </c>
      <c r="B132" s="52" t="s">
        <v>134</v>
      </c>
      <c r="C132" s="52" t="s">
        <v>187</v>
      </c>
      <c r="D132" s="52" t="s">
        <v>4</v>
      </c>
      <c r="E132" s="52" t="s">
        <v>2</v>
      </c>
      <c r="F132" s="52"/>
      <c r="G132" s="52" t="s">
        <v>186</v>
      </c>
      <c r="H132" s="100" t="s">
        <v>186</v>
      </c>
      <c r="I132" s="54">
        <f>I137</f>
        <v>182.5</v>
      </c>
      <c r="J132" s="54">
        <f>J137</f>
        <v>182.5</v>
      </c>
      <c r="K132" s="54">
        <f>K137</f>
        <v>182.5</v>
      </c>
    </row>
    <row r="133" spans="1:11" ht="45" hidden="1">
      <c r="A133" s="53" t="s">
        <v>27</v>
      </c>
      <c r="B133" s="52" t="s">
        <v>134</v>
      </c>
      <c r="C133" s="52" t="s">
        <v>187</v>
      </c>
      <c r="D133" s="52" t="s">
        <v>4</v>
      </c>
      <c r="E133" s="52" t="s">
        <v>189</v>
      </c>
      <c r="F133" s="99" t="s">
        <v>64</v>
      </c>
      <c r="G133" s="52" t="s">
        <v>186</v>
      </c>
      <c r="H133" s="100" t="s">
        <v>186</v>
      </c>
      <c r="I133" s="54">
        <v>66.4</v>
      </c>
      <c r="J133" s="54">
        <v>69.1</v>
      </c>
      <c r="K133" s="54">
        <v>48.3</v>
      </c>
    </row>
    <row r="134" spans="1:11" ht="30" hidden="1">
      <c r="A134" s="53" t="s">
        <v>118</v>
      </c>
      <c r="B134" s="53" t="s">
        <v>134</v>
      </c>
      <c r="C134" s="53" t="s">
        <v>187</v>
      </c>
      <c r="D134" s="53" t="s">
        <v>4</v>
      </c>
      <c r="E134" s="53" t="s">
        <v>189</v>
      </c>
      <c r="F134" s="55" t="s">
        <v>64</v>
      </c>
      <c r="G134" s="52" t="s">
        <v>16</v>
      </c>
      <c r="H134" s="100" t="s">
        <v>186</v>
      </c>
      <c r="I134" s="54">
        <v>66.4</v>
      </c>
      <c r="J134" s="54">
        <v>69.1</v>
      </c>
      <c r="K134" s="54">
        <v>48.3</v>
      </c>
    </row>
    <row r="135" spans="1:11" ht="30" hidden="1">
      <c r="A135" s="53" t="s">
        <v>117</v>
      </c>
      <c r="B135" s="53" t="s">
        <v>134</v>
      </c>
      <c r="C135" s="53" t="s">
        <v>187</v>
      </c>
      <c r="D135" s="53" t="s">
        <v>4</v>
      </c>
      <c r="E135" s="53" t="s">
        <v>189</v>
      </c>
      <c r="F135" s="55" t="s">
        <v>64</v>
      </c>
      <c r="G135" s="53" t="s">
        <v>15</v>
      </c>
      <c r="H135" s="55"/>
      <c r="I135" s="56">
        <v>66.4</v>
      </c>
      <c r="J135" s="56">
        <v>69.1</v>
      </c>
      <c r="K135" s="56">
        <v>48.3</v>
      </c>
    </row>
    <row r="136" spans="1:11" ht="15" hidden="1">
      <c r="A136" s="53" t="s">
        <v>247</v>
      </c>
      <c r="B136" s="53" t="s">
        <v>134</v>
      </c>
      <c r="C136" s="53" t="s">
        <v>187</v>
      </c>
      <c r="D136" s="53" t="s">
        <v>4</v>
      </c>
      <c r="E136" s="53" t="s">
        <v>189</v>
      </c>
      <c r="F136" s="55" t="s">
        <v>64</v>
      </c>
      <c r="G136" s="53" t="s">
        <v>15</v>
      </c>
      <c r="H136" s="55" t="s">
        <v>248</v>
      </c>
      <c r="I136" s="56">
        <v>66.4</v>
      </c>
      <c r="J136" s="56">
        <v>69.1</v>
      </c>
      <c r="K136" s="56">
        <v>48.3</v>
      </c>
    </row>
    <row r="137" spans="1:11" ht="28.5">
      <c r="A137" s="103" t="s">
        <v>148</v>
      </c>
      <c r="B137" s="103" t="s">
        <v>134</v>
      </c>
      <c r="C137" s="103" t="s">
        <v>187</v>
      </c>
      <c r="D137" s="103" t="s">
        <v>4</v>
      </c>
      <c r="E137" s="103" t="s">
        <v>189</v>
      </c>
      <c r="F137" s="103" t="s">
        <v>64</v>
      </c>
      <c r="G137" s="103" t="s">
        <v>15</v>
      </c>
      <c r="H137" s="103" t="s">
        <v>145</v>
      </c>
      <c r="I137" s="104">
        <f>прил2!J194</f>
        <v>182.5</v>
      </c>
      <c r="J137" s="104">
        <f>прил2!K194</f>
        <v>182.5</v>
      </c>
      <c r="K137" s="104">
        <f>прил2!L194</f>
        <v>182.5</v>
      </c>
    </row>
    <row r="138" spans="1:11" ht="28.5">
      <c r="A138" s="51" t="s">
        <v>96</v>
      </c>
      <c r="B138" s="51" t="s">
        <v>160</v>
      </c>
      <c r="C138" s="51"/>
      <c r="D138" s="51"/>
      <c r="E138" s="51"/>
      <c r="F138" s="51"/>
      <c r="G138" s="51"/>
      <c r="H138" s="51"/>
      <c r="I138" s="98">
        <f aca="true" t="shared" si="15" ref="I138:K143">I139</f>
        <v>2.4</v>
      </c>
      <c r="J138" s="98">
        <f t="shared" si="15"/>
        <v>2.4</v>
      </c>
      <c r="K138" s="98">
        <f t="shared" si="15"/>
        <v>2.4</v>
      </c>
    </row>
    <row r="139" spans="1:11" s="16" customFormat="1" ht="30">
      <c r="A139" s="53" t="s">
        <v>23</v>
      </c>
      <c r="B139" s="52" t="s">
        <v>160</v>
      </c>
      <c r="C139" s="52" t="s">
        <v>187</v>
      </c>
      <c r="D139" s="52"/>
      <c r="E139" s="52"/>
      <c r="F139" s="52"/>
      <c r="G139" s="52"/>
      <c r="H139" s="100"/>
      <c r="I139" s="54">
        <f t="shared" si="15"/>
        <v>2.4</v>
      </c>
      <c r="J139" s="54">
        <f t="shared" si="15"/>
        <v>2.4</v>
      </c>
      <c r="K139" s="54">
        <f t="shared" si="15"/>
        <v>2.4</v>
      </c>
    </row>
    <row r="140" spans="1:11" ht="45">
      <c r="A140" s="53" t="s">
        <v>28</v>
      </c>
      <c r="B140" s="52" t="s">
        <v>160</v>
      </c>
      <c r="C140" s="52" t="s">
        <v>187</v>
      </c>
      <c r="D140" s="52" t="s">
        <v>4</v>
      </c>
      <c r="E140" s="52" t="s">
        <v>2</v>
      </c>
      <c r="F140" s="52"/>
      <c r="G140" s="52"/>
      <c r="H140" s="100"/>
      <c r="I140" s="54">
        <f t="shared" si="15"/>
        <v>2.4</v>
      </c>
      <c r="J140" s="54">
        <f t="shared" si="15"/>
        <v>2.4</v>
      </c>
      <c r="K140" s="54">
        <f t="shared" si="15"/>
        <v>2.4</v>
      </c>
    </row>
    <row r="141" spans="1:11" ht="45">
      <c r="A141" s="53" t="s">
        <v>27</v>
      </c>
      <c r="B141" s="52" t="s">
        <v>160</v>
      </c>
      <c r="C141" s="52" t="s">
        <v>187</v>
      </c>
      <c r="D141" s="52" t="s">
        <v>4</v>
      </c>
      <c r="E141" s="52" t="s">
        <v>189</v>
      </c>
      <c r="F141" s="99" t="s">
        <v>187</v>
      </c>
      <c r="G141" s="52"/>
      <c r="H141" s="100"/>
      <c r="I141" s="54">
        <f t="shared" si="15"/>
        <v>2.4</v>
      </c>
      <c r="J141" s="54">
        <f t="shared" si="15"/>
        <v>2.4</v>
      </c>
      <c r="K141" s="54">
        <f t="shared" si="15"/>
        <v>2.4</v>
      </c>
    </row>
    <row r="142" spans="1:11" ht="15">
      <c r="A142" s="53" t="s">
        <v>168</v>
      </c>
      <c r="B142" s="53" t="s">
        <v>160</v>
      </c>
      <c r="C142" s="53" t="s">
        <v>187</v>
      </c>
      <c r="D142" s="53" t="s">
        <v>4</v>
      </c>
      <c r="E142" s="53" t="s">
        <v>189</v>
      </c>
      <c r="F142" s="55" t="s">
        <v>187</v>
      </c>
      <c r="G142" s="52" t="s">
        <v>65</v>
      </c>
      <c r="H142" s="100"/>
      <c r="I142" s="54">
        <f t="shared" si="15"/>
        <v>2.4</v>
      </c>
      <c r="J142" s="54">
        <f t="shared" si="15"/>
        <v>2.4</v>
      </c>
      <c r="K142" s="54">
        <f t="shared" si="15"/>
        <v>2.4</v>
      </c>
    </row>
    <row r="143" spans="1:11" ht="15">
      <c r="A143" s="53" t="s">
        <v>71</v>
      </c>
      <c r="B143" s="53" t="s">
        <v>160</v>
      </c>
      <c r="C143" s="53" t="s">
        <v>187</v>
      </c>
      <c r="D143" s="53" t="s">
        <v>4</v>
      </c>
      <c r="E143" s="53" t="s">
        <v>189</v>
      </c>
      <c r="F143" s="55" t="s">
        <v>187</v>
      </c>
      <c r="G143" s="53" t="s">
        <v>136</v>
      </c>
      <c r="H143" s="55" t="s">
        <v>186</v>
      </c>
      <c r="I143" s="56">
        <f t="shared" si="15"/>
        <v>2.4</v>
      </c>
      <c r="J143" s="56">
        <f t="shared" si="15"/>
        <v>2.4</v>
      </c>
      <c r="K143" s="56">
        <f t="shared" si="15"/>
        <v>2.4</v>
      </c>
    </row>
    <row r="144" spans="1:11" ht="15">
      <c r="A144" s="53" t="s">
        <v>249</v>
      </c>
      <c r="B144" s="53" t="s">
        <v>160</v>
      </c>
      <c r="C144" s="53" t="s">
        <v>187</v>
      </c>
      <c r="D144" s="53" t="s">
        <v>4</v>
      </c>
      <c r="E144" s="53" t="s">
        <v>189</v>
      </c>
      <c r="F144" s="55" t="s">
        <v>187</v>
      </c>
      <c r="G144" s="53" t="s">
        <v>136</v>
      </c>
      <c r="H144" s="55" t="s">
        <v>250</v>
      </c>
      <c r="I144" s="56">
        <f>прил2!J202</f>
        <v>2.4</v>
      </c>
      <c r="J144" s="56">
        <f>прил2!K202</f>
        <v>2.4</v>
      </c>
      <c r="K144" s="56">
        <f>прил2!L202</f>
        <v>2.4</v>
      </c>
    </row>
    <row r="145" spans="1:11" s="16" customFormat="1" ht="14.25">
      <c r="A145" s="103" t="s">
        <v>71</v>
      </c>
      <c r="B145" s="103" t="s">
        <v>160</v>
      </c>
      <c r="C145" s="103" t="s">
        <v>187</v>
      </c>
      <c r="D145" s="103" t="s">
        <v>4</v>
      </c>
      <c r="E145" s="103" t="s">
        <v>189</v>
      </c>
      <c r="F145" s="103" t="s">
        <v>187</v>
      </c>
      <c r="G145" s="103" t="s">
        <v>136</v>
      </c>
      <c r="H145" s="103">
        <v>730</v>
      </c>
      <c r="I145" s="104">
        <f>прил2!J203</f>
        <v>2.4</v>
      </c>
      <c r="J145" s="104">
        <f>прил2!K203</f>
        <v>2.4</v>
      </c>
      <c r="K145" s="104">
        <f>прил2!L203</f>
        <v>2.4</v>
      </c>
    </row>
    <row r="146" spans="1:11" ht="14.25">
      <c r="A146" s="51" t="s">
        <v>232</v>
      </c>
      <c r="B146" s="51">
        <v>99</v>
      </c>
      <c r="C146" s="51"/>
      <c r="D146" s="51"/>
      <c r="E146" s="51"/>
      <c r="F146" s="51"/>
      <c r="G146" s="51" t="s">
        <v>186</v>
      </c>
      <c r="H146" s="51"/>
      <c r="I146" s="98">
        <v>0</v>
      </c>
      <c r="J146" s="98">
        <f aca="true" t="shared" si="16" ref="J146:K149">J147</f>
        <v>19.97</v>
      </c>
      <c r="K146" s="98">
        <f t="shared" si="16"/>
        <v>40.86</v>
      </c>
    </row>
    <row r="147" spans="1:11" ht="15">
      <c r="A147" s="53" t="s">
        <v>233</v>
      </c>
      <c r="B147" s="52">
        <v>99</v>
      </c>
      <c r="C147" s="52">
        <v>99</v>
      </c>
      <c r="D147" s="52"/>
      <c r="E147" s="52"/>
      <c r="F147" s="52"/>
      <c r="G147" s="52"/>
      <c r="H147" s="100"/>
      <c r="I147" s="54">
        <v>0</v>
      </c>
      <c r="J147" s="54">
        <f t="shared" si="16"/>
        <v>19.97</v>
      </c>
      <c r="K147" s="54">
        <f t="shared" si="16"/>
        <v>40.86</v>
      </c>
    </row>
    <row r="148" spans="1:11" ht="30">
      <c r="A148" s="53" t="s">
        <v>62</v>
      </c>
      <c r="B148" s="52">
        <v>99</v>
      </c>
      <c r="C148" s="52">
        <v>99</v>
      </c>
      <c r="D148" s="52">
        <v>89</v>
      </c>
      <c r="E148" s="52" t="s">
        <v>2</v>
      </c>
      <c r="F148" s="52"/>
      <c r="G148" s="52"/>
      <c r="H148" s="100"/>
      <c r="I148" s="54">
        <v>0</v>
      </c>
      <c r="J148" s="54">
        <f t="shared" si="16"/>
        <v>19.97</v>
      </c>
      <c r="K148" s="54">
        <f t="shared" si="16"/>
        <v>40.86</v>
      </c>
    </row>
    <row r="149" spans="1:11" ht="45">
      <c r="A149" s="53" t="s">
        <v>63</v>
      </c>
      <c r="B149" s="52">
        <v>99</v>
      </c>
      <c r="C149" s="52">
        <v>99</v>
      </c>
      <c r="D149" s="52">
        <v>89</v>
      </c>
      <c r="E149" s="52">
        <v>1</v>
      </c>
      <c r="F149" s="99" t="s">
        <v>64</v>
      </c>
      <c r="G149" s="52"/>
      <c r="H149" s="100"/>
      <c r="I149" s="54">
        <v>0</v>
      </c>
      <c r="J149" s="54">
        <f t="shared" si="16"/>
        <v>19.97</v>
      </c>
      <c r="K149" s="54">
        <f t="shared" si="16"/>
        <v>40.86</v>
      </c>
    </row>
    <row r="150" spans="1:11" ht="15">
      <c r="A150" s="53" t="s">
        <v>233</v>
      </c>
      <c r="B150" s="53">
        <v>99</v>
      </c>
      <c r="C150" s="53">
        <v>99</v>
      </c>
      <c r="D150" s="53">
        <v>89</v>
      </c>
      <c r="E150" s="53">
        <v>1</v>
      </c>
      <c r="F150" s="55" t="s">
        <v>64</v>
      </c>
      <c r="G150" s="52">
        <v>41990</v>
      </c>
      <c r="H150" s="100"/>
      <c r="I150" s="54">
        <v>0</v>
      </c>
      <c r="J150" s="54">
        <f>J152</f>
        <v>19.97</v>
      </c>
      <c r="K150" s="54">
        <f>K151</f>
        <v>40.86</v>
      </c>
    </row>
    <row r="151" spans="1:11" s="16" customFormat="1" ht="15">
      <c r="A151" s="53" t="s">
        <v>229</v>
      </c>
      <c r="B151" s="53">
        <v>99</v>
      </c>
      <c r="C151" s="53">
        <v>99</v>
      </c>
      <c r="D151" s="53">
        <v>89</v>
      </c>
      <c r="E151" s="53">
        <v>1</v>
      </c>
      <c r="F151" s="55" t="s">
        <v>64</v>
      </c>
      <c r="G151" s="53">
        <v>41990</v>
      </c>
      <c r="H151" s="55" t="s">
        <v>235</v>
      </c>
      <c r="I151" s="56">
        <v>0</v>
      </c>
      <c r="J151" s="56">
        <f>J152</f>
        <v>19.97</v>
      </c>
      <c r="K151" s="56">
        <f>K152</f>
        <v>40.86</v>
      </c>
    </row>
    <row r="152" spans="1:11" ht="15">
      <c r="A152" s="53" t="s">
        <v>105</v>
      </c>
      <c r="B152" s="53">
        <v>99</v>
      </c>
      <c r="C152" s="53">
        <v>99</v>
      </c>
      <c r="D152" s="53">
        <v>89</v>
      </c>
      <c r="E152" s="53">
        <v>1</v>
      </c>
      <c r="F152" s="55" t="s">
        <v>64</v>
      </c>
      <c r="G152" s="53">
        <v>41990</v>
      </c>
      <c r="H152" s="55" t="s">
        <v>104</v>
      </c>
      <c r="I152" s="56">
        <v>0</v>
      </c>
      <c r="J152" s="56">
        <f>прил2!K213</f>
        <v>19.97</v>
      </c>
      <c r="K152" s="56">
        <f>прил2!L213</f>
        <v>40.86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24 H15:H18 A36:A37">
    <cfRule type="expression" priority="16" dxfId="40" stopIfTrue="1">
      <formula>$H15=""</formula>
    </cfRule>
    <cfRule type="expression" priority="17" dxfId="41" stopIfTrue="1">
      <formula>#REF!&lt;&gt;""</formula>
    </cfRule>
    <cfRule type="expression" priority="18" dxfId="42" stopIfTrue="1">
      <formula>AND($I15="",$H15&lt;&gt;"")</formula>
    </cfRule>
  </conditionalFormatting>
  <conditionalFormatting sqref="I14:K14">
    <cfRule type="expression" priority="14" dxfId="40" stopIfTrue="1">
      <formula>$C14=""</formula>
    </cfRule>
    <cfRule type="expression" priority="15" dxfId="41" stopIfTrue="1">
      <formula>$D14&lt;&gt;""</formula>
    </cfRule>
  </conditionalFormatting>
  <conditionalFormatting sqref="H15:H18 H26 A47">
    <cfRule type="expression" priority="11" dxfId="40" stopIfTrue="1">
      <formula>$H15=""</formula>
    </cfRule>
    <cfRule type="expression" priority="12" dxfId="41" stopIfTrue="1">
      <formula>#REF!&lt;&gt;""</formula>
    </cfRule>
    <cfRule type="expression" priority="13" dxfId="42" stopIfTrue="1">
      <formula>AND($I15="",$H15&lt;&gt;"")</formula>
    </cfRule>
  </conditionalFormatting>
  <conditionalFormatting sqref="I14:K14">
    <cfRule type="expression" priority="9" dxfId="40" stopIfTrue="1">
      <formula>$C14=""</formula>
    </cfRule>
    <cfRule type="expression" priority="10" dxfId="41" stopIfTrue="1">
      <formula>$D14&lt;&gt;""</formula>
    </cfRule>
  </conditionalFormatting>
  <conditionalFormatting sqref="A52">
    <cfRule type="expression" priority="6" dxfId="40" stopIfTrue="1">
      <formula>$H52=""</formula>
    </cfRule>
    <cfRule type="expression" priority="7" dxfId="41" stopIfTrue="1">
      <formula>#REF!&lt;&gt;""</formula>
    </cfRule>
    <cfRule type="expression" priority="8" dxfId="42" stopIfTrue="1">
      <formula>AND($I52="",$H52&lt;&gt;"")</formula>
    </cfRule>
  </conditionalFormatting>
  <conditionalFormatting sqref="I85:K85">
    <cfRule type="expression" priority="4" dxfId="40" stopIfTrue="1">
      <formula>$C85=""</formula>
    </cfRule>
    <cfRule type="expression" priority="5" dxfId="41" stopIfTrue="1">
      <formula>$D85&lt;&gt;""</formula>
    </cfRule>
  </conditionalFormatting>
  <conditionalFormatting sqref="A41">
    <cfRule type="expression" priority="1" dxfId="40" stopIfTrue="1">
      <formula>$H41=""</formula>
    </cfRule>
    <cfRule type="expression" priority="2" dxfId="41" stopIfTrue="1">
      <formula>#REF!&lt;&gt;""</formula>
    </cfRule>
    <cfRule type="expression" priority="3" dxfId="42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"/>
  <sheetViews>
    <sheetView showZeros="0" tabSelected="1" zoomScale="90" zoomScaleNormal="90" zoomScalePageLayoutView="0" workbookViewId="0" topLeftCell="A1">
      <selection activeCell="F1" sqref="A1:L178"/>
    </sheetView>
  </sheetViews>
  <sheetFormatPr defaultColWidth="9.00390625" defaultRowHeight="12.75"/>
  <cols>
    <col min="1" max="1" width="66.875" style="4" customWidth="1"/>
    <col min="2" max="2" width="3.75390625" style="5" customWidth="1"/>
    <col min="3" max="3" width="3.25390625" style="5" customWidth="1"/>
    <col min="4" max="4" width="4.00390625" style="4" bestFit="1" customWidth="1"/>
    <col min="5" max="5" width="7.125" style="4" customWidth="1"/>
    <col min="6" max="6" width="5.00390625" style="4" bestFit="1" customWidth="1"/>
    <col min="7" max="7" width="4.625" style="4" bestFit="1" customWidth="1"/>
    <col min="8" max="8" width="5.75390625" style="4" customWidth="1"/>
    <col min="9" max="9" width="9.375" style="6" customWidth="1"/>
    <col min="10" max="10" width="16.75390625" style="6" customWidth="1"/>
    <col min="11" max="11" width="17.00390625" style="6" customWidth="1"/>
    <col min="12" max="12" width="10.125" style="2" bestFit="1" customWidth="1"/>
    <col min="13" max="16384" width="9.125" style="2" customWidth="1"/>
  </cols>
  <sheetData>
    <row r="1" spans="1:12" ht="24" customHeight="1">
      <c r="A1" s="57"/>
      <c r="B1" s="58"/>
      <c r="C1" s="58"/>
      <c r="D1" s="57"/>
      <c r="E1" s="57"/>
      <c r="F1" s="57"/>
      <c r="G1" s="57"/>
      <c r="H1" s="57"/>
      <c r="I1" s="30" t="s">
        <v>260</v>
      </c>
      <c r="J1" s="59"/>
      <c r="K1" s="59"/>
      <c r="L1" s="60"/>
    </row>
    <row r="2" spans="1:12" ht="26.25" customHeight="1" hidden="1">
      <c r="A2" s="57"/>
      <c r="B2" s="58"/>
      <c r="C2" s="58"/>
      <c r="D2" s="57"/>
      <c r="E2" s="57"/>
      <c r="F2" s="57"/>
      <c r="G2" s="57"/>
      <c r="H2" s="57"/>
      <c r="I2" s="326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2024 год и на плановый период 2025 и 2026 годов»    
от 28.12.2023 г №1 </v>
      </c>
      <c r="J2" s="318"/>
      <c r="K2" s="318"/>
      <c r="L2" s="60"/>
    </row>
    <row r="3" spans="1:12" ht="0.75" customHeight="1">
      <c r="A3" s="57"/>
      <c r="B3" s="58"/>
      <c r="C3" s="58"/>
      <c r="D3" s="57"/>
      <c r="E3" s="57"/>
      <c r="F3" s="57"/>
      <c r="G3" s="57"/>
      <c r="H3" s="57"/>
      <c r="I3" s="318"/>
      <c r="J3" s="318"/>
      <c r="K3" s="318"/>
      <c r="L3" s="60"/>
    </row>
    <row r="4" spans="1:12" ht="15" hidden="1">
      <c r="A4" s="57"/>
      <c r="B4" s="58"/>
      <c r="C4" s="58"/>
      <c r="D4" s="57"/>
      <c r="E4" s="57"/>
      <c r="F4" s="57"/>
      <c r="G4" s="57"/>
      <c r="H4" s="57"/>
      <c r="I4" s="318"/>
      <c r="J4" s="318"/>
      <c r="K4" s="318"/>
      <c r="L4" s="60"/>
    </row>
    <row r="5" spans="1:12" ht="9" customHeight="1" hidden="1">
      <c r="A5" s="57"/>
      <c r="B5" s="58"/>
      <c r="C5" s="58"/>
      <c r="D5" s="57"/>
      <c r="E5" s="57"/>
      <c r="F5" s="57"/>
      <c r="G5" s="57"/>
      <c r="H5" s="57"/>
      <c r="I5" s="318"/>
      <c r="J5" s="318"/>
      <c r="K5" s="318"/>
      <c r="L5" s="60"/>
    </row>
    <row r="6" spans="1:12" ht="16.5" customHeight="1">
      <c r="A6" s="57"/>
      <c r="B6" s="30"/>
      <c r="C6" s="58"/>
      <c r="D6" s="57"/>
      <c r="E6" s="57"/>
      <c r="F6" s="57"/>
      <c r="G6" s="57"/>
      <c r="H6" s="57"/>
      <c r="I6" s="318"/>
      <c r="J6" s="318"/>
      <c r="K6" s="318"/>
      <c r="L6" s="60"/>
    </row>
    <row r="7" spans="1:12" ht="90" customHeight="1">
      <c r="A7" s="57"/>
      <c r="B7" s="30"/>
      <c r="C7" s="30"/>
      <c r="D7" s="57"/>
      <c r="E7" s="57"/>
      <c r="F7" s="57"/>
      <c r="G7" s="57"/>
      <c r="H7" s="57"/>
      <c r="I7" s="318"/>
      <c r="J7" s="318"/>
      <c r="K7" s="318"/>
      <c r="L7" s="60"/>
    </row>
    <row r="8" spans="1:12" ht="17.25" customHeight="1">
      <c r="A8" s="355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</row>
    <row r="9" spans="1:12" ht="110.25" customHeight="1" thickBot="1">
      <c r="A9" s="356" t="s">
        <v>360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</row>
    <row r="10" spans="1:12" ht="111" customHeight="1" hidden="1" thickBot="1">
      <c r="A10" s="305"/>
      <c r="B10" s="305"/>
      <c r="C10" s="305"/>
      <c r="D10" s="305"/>
      <c r="E10" s="305"/>
      <c r="F10" s="305"/>
      <c r="G10" s="305"/>
      <c r="H10" s="305"/>
      <c r="I10" s="305"/>
      <c r="J10" s="306"/>
      <c r="K10" s="306"/>
      <c r="L10" s="306"/>
    </row>
    <row r="11" spans="1:12" ht="29.25" customHeight="1" thickBot="1">
      <c r="A11" s="341" t="s">
        <v>180</v>
      </c>
      <c r="B11" s="343" t="s">
        <v>184</v>
      </c>
      <c r="C11" s="344"/>
      <c r="D11" s="344"/>
      <c r="E11" s="345"/>
      <c r="F11" s="349" t="s">
        <v>185</v>
      </c>
      <c r="G11" s="351" t="s">
        <v>182</v>
      </c>
      <c r="H11" s="351" t="s">
        <v>183</v>
      </c>
      <c r="I11" s="353" t="s">
        <v>181</v>
      </c>
      <c r="J11" s="338" t="s">
        <v>5</v>
      </c>
      <c r="K11" s="339"/>
      <c r="L11" s="340"/>
    </row>
    <row r="12" spans="1:12" ht="15" thickBot="1">
      <c r="A12" s="342"/>
      <c r="B12" s="346"/>
      <c r="C12" s="347"/>
      <c r="D12" s="347"/>
      <c r="E12" s="348"/>
      <c r="F12" s="350"/>
      <c r="G12" s="352"/>
      <c r="H12" s="352"/>
      <c r="I12" s="354"/>
      <c r="J12" s="249" t="s">
        <v>258</v>
      </c>
      <c r="K12" s="250" t="s">
        <v>262</v>
      </c>
      <c r="L12" s="251" t="s">
        <v>358</v>
      </c>
    </row>
    <row r="13" spans="1:12" ht="15.75">
      <c r="A13" s="252" t="s">
        <v>130</v>
      </c>
      <c r="B13" s="253"/>
      <c r="C13" s="253"/>
      <c r="D13" s="253"/>
      <c r="E13" s="253"/>
      <c r="F13" s="254"/>
      <c r="G13" s="254"/>
      <c r="H13" s="253"/>
      <c r="I13" s="253"/>
      <c r="J13" s="300">
        <f>J14+J51+J146</f>
        <v>2592.1639999999998</v>
      </c>
      <c r="K13" s="300">
        <f>K14+K51</f>
        <v>1888.5339999999999</v>
      </c>
      <c r="L13" s="300">
        <f>L14+L51</f>
        <v>2011.504</v>
      </c>
    </row>
    <row r="14" spans="1:12" ht="15.75">
      <c r="A14" s="255" t="s">
        <v>316</v>
      </c>
      <c r="B14" s="256" t="s">
        <v>201</v>
      </c>
      <c r="C14" s="257"/>
      <c r="D14" s="258"/>
      <c r="E14" s="258"/>
      <c r="F14" s="258"/>
      <c r="G14" s="258"/>
      <c r="H14" s="258"/>
      <c r="I14" s="258"/>
      <c r="J14" s="259">
        <f>J15+J26</f>
        <v>1470.6999999999998</v>
      </c>
      <c r="K14" s="259">
        <f>K15+K26</f>
        <v>1132.5</v>
      </c>
      <c r="L14" s="259">
        <f>L15+L26</f>
        <v>1159.08</v>
      </c>
    </row>
    <row r="15" spans="1:14" ht="31.5">
      <c r="A15" s="260" t="s">
        <v>317</v>
      </c>
      <c r="B15" s="261" t="s">
        <v>201</v>
      </c>
      <c r="C15" s="262">
        <v>1</v>
      </c>
      <c r="D15" s="262" t="s">
        <v>64</v>
      </c>
      <c r="E15" s="262"/>
      <c r="F15" s="262"/>
      <c r="G15" s="262"/>
      <c r="H15" s="262"/>
      <c r="I15" s="263"/>
      <c r="J15" s="264">
        <f>J16</f>
        <v>458.4</v>
      </c>
      <c r="K15" s="264">
        <f>K16</f>
        <v>377.6</v>
      </c>
      <c r="L15" s="264">
        <f>L16</f>
        <v>408.4</v>
      </c>
      <c r="N15" s="2">
        <f>K13-прил3!J13</f>
        <v>0</v>
      </c>
    </row>
    <row r="16" spans="1:14" ht="31.5">
      <c r="A16" s="260" t="s">
        <v>159</v>
      </c>
      <c r="B16" s="261" t="s">
        <v>201</v>
      </c>
      <c r="C16" s="262">
        <v>1</v>
      </c>
      <c r="D16" s="262" t="s">
        <v>64</v>
      </c>
      <c r="E16" s="262">
        <v>41150</v>
      </c>
      <c r="F16" s="262"/>
      <c r="G16" s="262"/>
      <c r="H16" s="262"/>
      <c r="I16" s="263"/>
      <c r="J16" s="264">
        <f>J19</f>
        <v>458.4</v>
      </c>
      <c r="K16" s="264">
        <f>K19</f>
        <v>377.6</v>
      </c>
      <c r="L16" s="264">
        <f>L19</f>
        <v>408.4</v>
      </c>
      <c r="N16" s="2">
        <f>L13-прил3!K13</f>
        <v>0</v>
      </c>
    </row>
    <row r="17" spans="1:12" ht="63">
      <c r="A17" s="265" t="s">
        <v>227</v>
      </c>
      <c r="B17" s="261" t="s">
        <v>201</v>
      </c>
      <c r="C17" s="262">
        <v>1</v>
      </c>
      <c r="D17" s="262" t="s">
        <v>64</v>
      </c>
      <c r="E17" s="262">
        <v>41150</v>
      </c>
      <c r="F17" s="262">
        <v>100</v>
      </c>
      <c r="G17" s="262"/>
      <c r="H17" s="262"/>
      <c r="I17" s="263"/>
      <c r="J17" s="264">
        <f>J18</f>
        <v>458.4</v>
      </c>
      <c r="K17" s="264">
        <f aca="true" t="shared" si="0" ref="K17:L20">K18</f>
        <v>377.6</v>
      </c>
      <c r="L17" s="264">
        <f t="shared" si="0"/>
        <v>408.4</v>
      </c>
    </row>
    <row r="18" spans="1:12" ht="15.75">
      <c r="A18" s="266" t="s">
        <v>146</v>
      </c>
      <c r="B18" s="261" t="s">
        <v>201</v>
      </c>
      <c r="C18" s="262">
        <v>1</v>
      </c>
      <c r="D18" s="262" t="s">
        <v>64</v>
      </c>
      <c r="E18" s="262">
        <v>41150</v>
      </c>
      <c r="F18" s="262">
        <v>120</v>
      </c>
      <c r="G18" s="262"/>
      <c r="H18" s="262"/>
      <c r="I18" s="263"/>
      <c r="J18" s="264">
        <f>J19</f>
        <v>458.4</v>
      </c>
      <c r="K18" s="264">
        <f t="shared" si="0"/>
        <v>377.6</v>
      </c>
      <c r="L18" s="264">
        <f t="shared" si="0"/>
        <v>408.4</v>
      </c>
    </row>
    <row r="19" spans="1:12" ht="15.75">
      <c r="A19" s="260" t="s">
        <v>202</v>
      </c>
      <c r="B19" s="261" t="s">
        <v>201</v>
      </c>
      <c r="C19" s="262">
        <v>1</v>
      </c>
      <c r="D19" s="262" t="s">
        <v>64</v>
      </c>
      <c r="E19" s="262">
        <v>41150</v>
      </c>
      <c r="F19" s="262">
        <v>120</v>
      </c>
      <c r="G19" s="262" t="s">
        <v>187</v>
      </c>
      <c r="H19" s="262"/>
      <c r="I19" s="263"/>
      <c r="J19" s="264">
        <f>J20</f>
        <v>458.4</v>
      </c>
      <c r="K19" s="264">
        <f t="shared" si="0"/>
        <v>377.6</v>
      </c>
      <c r="L19" s="264">
        <f t="shared" si="0"/>
        <v>408.4</v>
      </c>
    </row>
    <row r="20" spans="1:12" ht="47.25">
      <c r="A20" s="260" t="s">
        <v>106</v>
      </c>
      <c r="B20" s="261" t="s">
        <v>201</v>
      </c>
      <c r="C20" s="262">
        <v>1</v>
      </c>
      <c r="D20" s="262" t="s">
        <v>64</v>
      </c>
      <c r="E20" s="262">
        <v>41150</v>
      </c>
      <c r="F20" s="262">
        <v>120</v>
      </c>
      <c r="G20" s="262" t="s">
        <v>187</v>
      </c>
      <c r="H20" s="262" t="s">
        <v>133</v>
      </c>
      <c r="I20" s="263"/>
      <c r="J20" s="264">
        <f>J21</f>
        <v>458.4</v>
      </c>
      <c r="K20" s="264">
        <f t="shared" si="0"/>
        <v>377.6</v>
      </c>
      <c r="L20" s="264">
        <f t="shared" si="0"/>
        <v>408.4</v>
      </c>
    </row>
    <row r="21" spans="1:12" ht="28.5">
      <c r="A21" s="267" t="s">
        <v>341</v>
      </c>
      <c r="B21" s="268" t="s">
        <v>201</v>
      </c>
      <c r="C21" s="269">
        <v>1</v>
      </c>
      <c r="D21" s="269" t="s">
        <v>64</v>
      </c>
      <c r="E21" s="269">
        <v>41150</v>
      </c>
      <c r="F21" s="269">
        <v>120</v>
      </c>
      <c r="G21" s="269" t="s">
        <v>187</v>
      </c>
      <c r="H21" s="269" t="s">
        <v>133</v>
      </c>
      <c r="I21" s="270">
        <v>921</v>
      </c>
      <c r="J21" s="271">
        <f>прил3!I21</f>
        <v>458.4</v>
      </c>
      <c r="K21" s="271">
        <f>прил3!J21</f>
        <v>377.6</v>
      </c>
      <c r="L21" s="271">
        <f>прил3!K21</f>
        <v>408.4</v>
      </c>
    </row>
    <row r="22" spans="1:12" ht="78.75">
      <c r="A22" s="260" t="s">
        <v>318</v>
      </c>
      <c r="B22" s="261" t="s">
        <v>201</v>
      </c>
      <c r="C22" s="262">
        <v>1</v>
      </c>
      <c r="D22" s="262" t="s">
        <v>64</v>
      </c>
      <c r="E22" s="262">
        <v>44205</v>
      </c>
      <c r="F22" s="262">
        <v>100</v>
      </c>
      <c r="G22" s="262"/>
      <c r="H22" s="262"/>
      <c r="I22" s="263"/>
      <c r="J22" s="264">
        <v>0</v>
      </c>
      <c r="K22" s="264">
        <v>0</v>
      </c>
      <c r="L22" s="264">
        <v>0</v>
      </c>
    </row>
    <row r="23" spans="1:12" ht="15.75">
      <c r="A23" s="260" t="s">
        <v>202</v>
      </c>
      <c r="B23" s="261" t="s">
        <v>201</v>
      </c>
      <c r="C23" s="262">
        <v>1</v>
      </c>
      <c r="D23" s="262" t="s">
        <v>64</v>
      </c>
      <c r="E23" s="262">
        <v>44205</v>
      </c>
      <c r="F23" s="262">
        <v>120</v>
      </c>
      <c r="G23" s="262" t="s">
        <v>187</v>
      </c>
      <c r="H23" s="262"/>
      <c r="I23" s="263"/>
      <c r="J23" s="264">
        <v>0</v>
      </c>
      <c r="K23" s="264">
        <v>0</v>
      </c>
      <c r="L23" s="264">
        <v>0</v>
      </c>
    </row>
    <row r="24" spans="1:12" ht="47.25">
      <c r="A24" s="265" t="s">
        <v>106</v>
      </c>
      <c r="B24" s="261" t="s">
        <v>201</v>
      </c>
      <c r="C24" s="262">
        <v>1</v>
      </c>
      <c r="D24" s="262" t="s">
        <v>64</v>
      </c>
      <c r="E24" s="262">
        <v>44205</v>
      </c>
      <c r="F24" s="262">
        <v>120</v>
      </c>
      <c r="G24" s="262" t="s">
        <v>187</v>
      </c>
      <c r="H24" s="262" t="s">
        <v>133</v>
      </c>
      <c r="I24" s="263"/>
      <c r="J24" s="264">
        <v>0</v>
      </c>
      <c r="K24" s="264">
        <v>0</v>
      </c>
      <c r="L24" s="264">
        <v>0</v>
      </c>
    </row>
    <row r="25" spans="1:12" ht="28.5">
      <c r="A25" s="267" t="s">
        <v>341</v>
      </c>
      <c r="B25" s="268" t="s">
        <v>201</v>
      </c>
      <c r="C25" s="269">
        <v>1</v>
      </c>
      <c r="D25" s="269" t="s">
        <v>64</v>
      </c>
      <c r="E25" s="269">
        <v>44205</v>
      </c>
      <c r="F25" s="269">
        <v>120</v>
      </c>
      <c r="G25" s="269" t="s">
        <v>187</v>
      </c>
      <c r="H25" s="269" t="s">
        <v>133</v>
      </c>
      <c r="I25" s="270">
        <v>921</v>
      </c>
      <c r="J25" s="271">
        <v>0</v>
      </c>
      <c r="K25" s="271">
        <v>0</v>
      </c>
      <c r="L25" s="271">
        <v>0</v>
      </c>
    </row>
    <row r="26" spans="1:12" ht="31.5">
      <c r="A26" s="260" t="s">
        <v>319</v>
      </c>
      <c r="B26" s="261" t="s">
        <v>201</v>
      </c>
      <c r="C26" s="262">
        <v>2</v>
      </c>
      <c r="D26" s="262" t="s">
        <v>64</v>
      </c>
      <c r="E26" s="262"/>
      <c r="F26" s="262"/>
      <c r="G26" s="262"/>
      <c r="H26" s="262"/>
      <c r="I26" s="263"/>
      <c r="J26" s="264">
        <f>J33+J39+J44+J50</f>
        <v>1012.3</v>
      </c>
      <c r="K26" s="264">
        <f>K33+K39+K44+K50</f>
        <v>754.9</v>
      </c>
      <c r="L26" s="264">
        <f>L33+L39+L44+L50</f>
        <v>750.68</v>
      </c>
    </row>
    <row r="27" spans="1:12" ht="15.75">
      <c r="A27" s="260" t="s">
        <v>168</v>
      </c>
      <c r="B27" s="261" t="s">
        <v>201</v>
      </c>
      <c r="C27" s="262">
        <v>2</v>
      </c>
      <c r="D27" s="262" t="s">
        <v>64</v>
      </c>
      <c r="E27" s="262" t="s">
        <v>65</v>
      </c>
      <c r="F27" s="262"/>
      <c r="G27" s="262"/>
      <c r="H27" s="262"/>
      <c r="I27" s="263"/>
      <c r="J27" s="264">
        <f aca="true" t="shared" si="1" ref="J27:J32">J28</f>
        <v>848.3</v>
      </c>
      <c r="K27" s="264">
        <f aca="true" t="shared" si="2" ref="K27:L32">K28</f>
        <v>693.5</v>
      </c>
      <c r="L27" s="264">
        <f t="shared" si="2"/>
        <v>702.5999999999999</v>
      </c>
    </row>
    <row r="28" spans="1:12" ht="31.5">
      <c r="A28" s="265" t="s">
        <v>169</v>
      </c>
      <c r="B28" s="261" t="s">
        <v>201</v>
      </c>
      <c r="C28" s="262">
        <v>2</v>
      </c>
      <c r="D28" s="262" t="s">
        <v>64</v>
      </c>
      <c r="E28" s="262" t="s">
        <v>61</v>
      </c>
      <c r="F28" s="262"/>
      <c r="G28" s="262"/>
      <c r="H28" s="262"/>
      <c r="I28" s="263"/>
      <c r="J28" s="264">
        <f t="shared" si="1"/>
        <v>848.3</v>
      </c>
      <c r="K28" s="264">
        <f t="shared" si="2"/>
        <v>693.5</v>
      </c>
      <c r="L28" s="264">
        <f t="shared" si="2"/>
        <v>702.5999999999999</v>
      </c>
    </row>
    <row r="29" spans="1:12" ht="15.75">
      <c r="A29" s="266" t="s">
        <v>236</v>
      </c>
      <c r="B29" s="261" t="s">
        <v>201</v>
      </c>
      <c r="C29" s="262">
        <v>2</v>
      </c>
      <c r="D29" s="262" t="s">
        <v>64</v>
      </c>
      <c r="E29" s="262" t="s">
        <v>61</v>
      </c>
      <c r="F29" s="262">
        <v>100</v>
      </c>
      <c r="G29" s="262"/>
      <c r="H29" s="262"/>
      <c r="I29" s="263"/>
      <c r="J29" s="264">
        <f t="shared" si="1"/>
        <v>848.3</v>
      </c>
      <c r="K29" s="264">
        <f t="shared" si="2"/>
        <v>693.5</v>
      </c>
      <c r="L29" s="264">
        <f t="shared" si="2"/>
        <v>702.5999999999999</v>
      </c>
    </row>
    <row r="30" spans="1:12" ht="31.5">
      <c r="A30" s="260" t="s">
        <v>146</v>
      </c>
      <c r="B30" s="261" t="s">
        <v>201</v>
      </c>
      <c r="C30" s="262">
        <v>2</v>
      </c>
      <c r="D30" s="262" t="s">
        <v>64</v>
      </c>
      <c r="E30" s="262" t="s">
        <v>61</v>
      </c>
      <c r="F30" s="262">
        <v>120</v>
      </c>
      <c r="G30" s="262"/>
      <c r="H30" s="262"/>
      <c r="I30" s="263"/>
      <c r="J30" s="264">
        <f t="shared" si="1"/>
        <v>848.3</v>
      </c>
      <c r="K30" s="264">
        <f t="shared" si="2"/>
        <v>693.5</v>
      </c>
      <c r="L30" s="264">
        <f t="shared" si="2"/>
        <v>702.5999999999999</v>
      </c>
    </row>
    <row r="31" spans="1:12" ht="15.75">
      <c r="A31" s="260" t="s">
        <v>202</v>
      </c>
      <c r="B31" s="261" t="s">
        <v>201</v>
      </c>
      <c r="C31" s="262">
        <v>2</v>
      </c>
      <c r="D31" s="262" t="s">
        <v>64</v>
      </c>
      <c r="E31" s="262" t="s">
        <v>61</v>
      </c>
      <c r="F31" s="262">
        <v>120</v>
      </c>
      <c r="G31" s="262" t="s">
        <v>187</v>
      </c>
      <c r="H31" s="262"/>
      <c r="I31" s="263"/>
      <c r="J31" s="264">
        <f t="shared" si="1"/>
        <v>848.3</v>
      </c>
      <c r="K31" s="264">
        <f t="shared" si="2"/>
        <v>693.5</v>
      </c>
      <c r="L31" s="264">
        <f t="shared" si="2"/>
        <v>702.5999999999999</v>
      </c>
    </row>
    <row r="32" spans="1:12" ht="47.25">
      <c r="A32" s="260" t="s">
        <v>106</v>
      </c>
      <c r="B32" s="261" t="s">
        <v>201</v>
      </c>
      <c r="C32" s="262">
        <v>2</v>
      </c>
      <c r="D32" s="262" t="s">
        <v>64</v>
      </c>
      <c r="E32" s="262" t="s">
        <v>61</v>
      </c>
      <c r="F32" s="262">
        <v>120</v>
      </c>
      <c r="G32" s="262" t="s">
        <v>187</v>
      </c>
      <c r="H32" s="262" t="s">
        <v>188</v>
      </c>
      <c r="I32" s="263"/>
      <c r="J32" s="264">
        <f t="shared" si="1"/>
        <v>848.3</v>
      </c>
      <c r="K32" s="264">
        <f t="shared" si="2"/>
        <v>693.5</v>
      </c>
      <c r="L32" s="264">
        <f t="shared" si="2"/>
        <v>702.5999999999999</v>
      </c>
    </row>
    <row r="33" spans="1:12" ht="28.5">
      <c r="A33" s="267" t="s">
        <v>341</v>
      </c>
      <c r="B33" s="268" t="s">
        <v>201</v>
      </c>
      <c r="C33" s="269">
        <v>2</v>
      </c>
      <c r="D33" s="269" t="s">
        <v>64</v>
      </c>
      <c r="E33" s="269" t="s">
        <v>61</v>
      </c>
      <c r="F33" s="269">
        <v>120</v>
      </c>
      <c r="G33" s="269" t="s">
        <v>187</v>
      </c>
      <c r="H33" s="269" t="s">
        <v>188</v>
      </c>
      <c r="I33" s="270">
        <v>921</v>
      </c>
      <c r="J33" s="271">
        <f>прил3!I32</f>
        <v>848.3</v>
      </c>
      <c r="K33" s="271">
        <f>прил3!J32</f>
        <v>693.5</v>
      </c>
      <c r="L33" s="271">
        <f>прил3!K32</f>
        <v>702.5999999999999</v>
      </c>
    </row>
    <row r="34" spans="1:12" ht="31.5">
      <c r="A34" s="260" t="s">
        <v>177</v>
      </c>
      <c r="B34" s="261" t="s">
        <v>201</v>
      </c>
      <c r="C34" s="262">
        <v>2</v>
      </c>
      <c r="D34" s="262" t="s">
        <v>64</v>
      </c>
      <c r="E34" s="262" t="s">
        <v>154</v>
      </c>
      <c r="F34" s="262"/>
      <c r="G34" s="262"/>
      <c r="H34" s="262"/>
      <c r="I34" s="263"/>
      <c r="J34" s="264">
        <f>J35</f>
        <v>114</v>
      </c>
      <c r="K34" s="264">
        <f aca="true" t="shared" si="3" ref="K34:L38">K35</f>
        <v>51.4</v>
      </c>
      <c r="L34" s="264">
        <f t="shared" si="3"/>
        <v>38.08</v>
      </c>
    </row>
    <row r="35" spans="1:12" ht="31.5">
      <c r="A35" s="265" t="s">
        <v>228</v>
      </c>
      <c r="B35" s="261" t="s">
        <v>201</v>
      </c>
      <c r="C35" s="262">
        <v>2</v>
      </c>
      <c r="D35" s="262" t="s">
        <v>64</v>
      </c>
      <c r="E35" s="262" t="s">
        <v>154</v>
      </c>
      <c r="F35" s="262">
        <v>200</v>
      </c>
      <c r="G35" s="262"/>
      <c r="H35" s="262"/>
      <c r="I35" s="263"/>
      <c r="J35" s="264">
        <f>J36</f>
        <v>114</v>
      </c>
      <c r="K35" s="264">
        <f t="shared" si="3"/>
        <v>51.4</v>
      </c>
      <c r="L35" s="264">
        <f t="shared" si="3"/>
        <v>38.08</v>
      </c>
    </row>
    <row r="36" spans="1:12" ht="15.75">
      <c r="A36" s="266" t="s">
        <v>147</v>
      </c>
      <c r="B36" s="261" t="s">
        <v>201</v>
      </c>
      <c r="C36" s="262">
        <v>2</v>
      </c>
      <c r="D36" s="262" t="s">
        <v>64</v>
      </c>
      <c r="E36" s="262" t="s">
        <v>154</v>
      </c>
      <c r="F36" s="262">
        <v>240</v>
      </c>
      <c r="G36" s="262"/>
      <c r="H36" s="262"/>
      <c r="I36" s="263"/>
      <c r="J36" s="264">
        <f>J37</f>
        <v>114</v>
      </c>
      <c r="K36" s="264">
        <f t="shared" si="3"/>
        <v>51.4</v>
      </c>
      <c r="L36" s="264">
        <f t="shared" si="3"/>
        <v>38.08</v>
      </c>
    </row>
    <row r="37" spans="1:12" ht="15.75">
      <c r="A37" s="260" t="s">
        <v>202</v>
      </c>
      <c r="B37" s="261" t="s">
        <v>201</v>
      </c>
      <c r="C37" s="262">
        <v>2</v>
      </c>
      <c r="D37" s="262" t="s">
        <v>64</v>
      </c>
      <c r="E37" s="262" t="s">
        <v>154</v>
      </c>
      <c r="F37" s="262">
        <v>240</v>
      </c>
      <c r="G37" s="262" t="s">
        <v>187</v>
      </c>
      <c r="H37" s="262"/>
      <c r="I37" s="263"/>
      <c r="J37" s="264">
        <f>J38</f>
        <v>114</v>
      </c>
      <c r="K37" s="264">
        <f t="shared" si="3"/>
        <v>51.4</v>
      </c>
      <c r="L37" s="264">
        <f t="shared" si="3"/>
        <v>38.08</v>
      </c>
    </row>
    <row r="38" spans="1:12" ht="47.25">
      <c r="A38" s="260" t="s">
        <v>106</v>
      </c>
      <c r="B38" s="261" t="s">
        <v>201</v>
      </c>
      <c r="C38" s="262">
        <v>2</v>
      </c>
      <c r="D38" s="262" t="s">
        <v>64</v>
      </c>
      <c r="E38" s="262" t="s">
        <v>154</v>
      </c>
      <c r="F38" s="262">
        <v>240</v>
      </c>
      <c r="G38" s="262" t="s">
        <v>187</v>
      </c>
      <c r="H38" s="262" t="s">
        <v>188</v>
      </c>
      <c r="I38" s="263"/>
      <c r="J38" s="264">
        <f>J39</f>
        <v>114</v>
      </c>
      <c r="K38" s="264">
        <f t="shared" si="3"/>
        <v>51.4</v>
      </c>
      <c r="L38" s="264">
        <f t="shared" si="3"/>
        <v>38.08</v>
      </c>
    </row>
    <row r="39" spans="1:12" ht="28.5">
      <c r="A39" s="267" t="s">
        <v>341</v>
      </c>
      <c r="B39" s="268" t="s">
        <v>201</v>
      </c>
      <c r="C39" s="269">
        <v>2</v>
      </c>
      <c r="D39" s="269" t="s">
        <v>64</v>
      </c>
      <c r="E39" s="269" t="s">
        <v>154</v>
      </c>
      <c r="F39" s="269">
        <v>240</v>
      </c>
      <c r="G39" s="269" t="s">
        <v>187</v>
      </c>
      <c r="H39" s="269" t="s">
        <v>188</v>
      </c>
      <c r="I39" s="270">
        <v>921</v>
      </c>
      <c r="J39" s="271">
        <f>прил3!I35</f>
        <v>114</v>
      </c>
      <c r="K39" s="271">
        <f>прил3!J35</f>
        <v>51.4</v>
      </c>
      <c r="L39" s="271">
        <f>прил3!K35</f>
        <v>38.08</v>
      </c>
    </row>
    <row r="40" spans="1:12" ht="15.75">
      <c r="A40" s="260" t="s">
        <v>229</v>
      </c>
      <c r="B40" s="261" t="s">
        <v>201</v>
      </c>
      <c r="C40" s="262">
        <v>2</v>
      </c>
      <c r="D40" s="262" t="s">
        <v>64</v>
      </c>
      <c r="E40" s="262" t="s">
        <v>154</v>
      </c>
      <c r="F40" s="262">
        <v>800</v>
      </c>
      <c r="G40" s="262"/>
      <c r="H40" s="262"/>
      <c r="I40" s="263"/>
      <c r="J40" s="264">
        <f>J41</f>
        <v>0</v>
      </c>
      <c r="K40" s="264">
        <f>K41</f>
        <v>10</v>
      </c>
      <c r="L40" s="264">
        <f>L41</f>
        <v>10</v>
      </c>
    </row>
    <row r="41" spans="1:12" ht="15.75">
      <c r="A41" s="265" t="s">
        <v>151</v>
      </c>
      <c r="B41" s="261" t="s">
        <v>201</v>
      </c>
      <c r="C41" s="262">
        <v>2</v>
      </c>
      <c r="D41" s="262" t="s">
        <v>64</v>
      </c>
      <c r="E41" s="262" t="s">
        <v>154</v>
      </c>
      <c r="F41" s="262">
        <v>850</v>
      </c>
      <c r="G41" s="262"/>
      <c r="H41" s="262"/>
      <c r="I41" s="263"/>
      <c r="J41" s="264">
        <f>J42</f>
        <v>0</v>
      </c>
      <c r="K41" s="264">
        <f aca="true" t="shared" si="4" ref="K41:L43">K42</f>
        <v>10</v>
      </c>
      <c r="L41" s="264">
        <f t="shared" si="4"/>
        <v>10</v>
      </c>
    </row>
    <row r="42" spans="1:12" ht="15.75">
      <c r="A42" s="266" t="s">
        <v>202</v>
      </c>
      <c r="B42" s="261" t="s">
        <v>201</v>
      </c>
      <c r="C42" s="262">
        <v>2</v>
      </c>
      <c r="D42" s="262" t="s">
        <v>64</v>
      </c>
      <c r="E42" s="262" t="s">
        <v>154</v>
      </c>
      <c r="F42" s="262">
        <v>850</v>
      </c>
      <c r="G42" s="262" t="s">
        <v>187</v>
      </c>
      <c r="H42" s="262"/>
      <c r="I42" s="263"/>
      <c r="J42" s="264">
        <f>J43</f>
        <v>0</v>
      </c>
      <c r="K42" s="264">
        <f t="shared" si="4"/>
        <v>10</v>
      </c>
      <c r="L42" s="264">
        <f t="shared" si="4"/>
        <v>10</v>
      </c>
    </row>
    <row r="43" spans="1:12" ht="47.25">
      <c r="A43" s="260" t="s">
        <v>106</v>
      </c>
      <c r="B43" s="261" t="s">
        <v>201</v>
      </c>
      <c r="C43" s="262">
        <v>2</v>
      </c>
      <c r="D43" s="262" t="s">
        <v>64</v>
      </c>
      <c r="E43" s="262" t="s">
        <v>154</v>
      </c>
      <c r="F43" s="262">
        <v>850</v>
      </c>
      <c r="G43" s="262" t="s">
        <v>187</v>
      </c>
      <c r="H43" s="262" t="s">
        <v>188</v>
      </c>
      <c r="I43" s="263"/>
      <c r="J43" s="264">
        <f>J44</f>
        <v>0</v>
      </c>
      <c r="K43" s="264">
        <f t="shared" si="4"/>
        <v>10</v>
      </c>
      <c r="L43" s="264">
        <f t="shared" si="4"/>
        <v>10</v>
      </c>
    </row>
    <row r="44" spans="1:12" ht="31.5">
      <c r="A44" s="267" t="s">
        <v>341</v>
      </c>
      <c r="B44" s="272" t="s">
        <v>201</v>
      </c>
      <c r="C44" s="272">
        <v>2</v>
      </c>
      <c r="D44" s="272" t="s">
        <v>64</v>
      </c>
      <c r="E44" s="272" t="s">
        <v>154</v>
      </c>
      <c r="F44" s="272">
        <v>850</v>
      </c>
      <c r="G44" s="272" t="s">
        <v>187</v>
      </c>
      <c r="H44" s="272" t="s">
        <v>188</v>
      </c>
      <c r="I44" s="270">
        <v>921</v>
      </c>
      <c r="J44" s="273">
        <f>прил3!I37</f>
        <v>0</v>
      </c>
      <c r="K44" s="273">
        <f>прил3!J37</f>
        <v>10</v>
      </c>
      <c r="L44" s="273">
        <f>прил3!K37</f>
        <v>10</v>
      </c>
    </row>
    <row r="45" spans="1:12" ht="47.25">
      <c r="A45" s="188" t="s">
        <v>320</v>
      </c>
      <c r="B45" s="274" t="s">
        <v>201</v>
      </c>
      <c r="C45" s="275" t="s">
        <v>207</v>
      </c>
      <c r="D45" s="262" t="s">
        <v>64</v>
      </c>
      <c r="E45" s="262" t="s">
        <v>225</v>
      </c>
      <c r="F45" s="262"/>
      <c r="G45" s="261"/>
      <c r="H45" s="261"/>
      <c r="I45" s="276"/>
      <c r="J45" s="277">
        <f aca="true" t="shared" si="5" ref="J45:L49">J46</f>
        <v>50</v>
      </c>
      <c r="K45" s="277">
        <f t="shared" si="5"/>
        <v>0</v>
      </c>
      <c r="L45" s="277">
        <f t="shared" si="5"/>
        <v>0</v>
      </c>
    </row>
    <row r="46" spans="1:12" ht="63">
      <c r="A46" s="278" t="s">
        <v>227</v>
      </c>
      <c r="B46" s="274" t="s">
        <v>201</v>
      </c>
      <c r="C46" s="275" t="s">
        <v>207</v>
      </c>
      <c r="D46" s="262" t="s">
        <v>64</v>
      </c>
      <c r="E46" s="262" t="s">
        <v>225</v>
      </c>
      <c r="F46" s="262" t="s">
        <v>237</v>
      </c>
      <c r="G46" s="261"/>
      <c r="H46" s="261"/>
      <c r="I46" s="276"/>
      <c r="J46" s="277">
        <f t="shared" si="5"/>
        <v>50</v>
      </c>
      <c r="K46" s="277">
        <f t="shared" si="5"/>
        <v>0</v>
      </c>
      <c r="L46" s="277">
        <f t="shared" si="5"/>
        <v>0</v>
      </c>
    </row>
    <row r="47" spans="1:12" ht="31.5">
      <c r="A47" s="278" t="s">
        <v>146</v>
      </c>
      <c r="B47" s="274" t="s">
        <v>201</v>
      </c>
      <c r="C47" s="275" t="s">
        <v>207</v>
      </c>
      <c r="D47" s="262" t="s">
        <v>64</v>
      </c>
      <c r="E47" s="262" t="s">
        <v>225</v>
      </c>
      <c r="F47" s="262" t="s">
        <v>140</v>
      </c>
      <c r="G47" s="261"/>
      <c r="H47" s="261"/>
      <c r="I47" s="276"/>
      <c r="J47" s="277">
        <f t="shared" si="5"/>
        <v>50</v>
      </c>
      <c r="K47" s="277">
        <f t="shared" si="5"/>
        <v>0</v>
      </c>
      <c r="L47" s="277">
        <f t="shared" si="5"/>
        <v>0</v>
      </c>
    </row>
    <row r="48" spans="1:12" ht="15.75">
      <c r="A48" s="279" t="s">
        <v>202</v>
      </c>
      <c r="B48" s="274" t="s">
        <v>201</v>
      </c>
      <c r="C48" s="275" t="s">
        <v>207</v>
      </c>
      <c r="D48" s="262" t="s">
        <v>64</v>
      </c>
      <c r="E48" s="262" t="s">
        <v>225</v>
      </c>
      <c r="F48" s="262" t="s">
        <v>140</v>
      </c>
      <c r="G48" s="261" t="s">
        <v>187</v>
      </c>
      <c r="H48" s="261"/>
      <c r="I48" s="276"/>
      <c r="J48" s="277">
        <f t="shared" si="5"/>
        <v>50</v>
      </c>
      <c r="K48" s="277">
        <f t="shared" si="5"/>
        <v>0</v>
      </c>
      <c r="L48" s="277">
        <f t="shared" si="5"/>
        <v>0</v>
      </c>
    </row>
    <row r="49" spans="1:12" ht="47.25">
      <c r="A49" s="279" t="s">
        <v>321</v>
      </c>
      <c r="B49" s="274" t="s">
        <v>201</v>
      </c>
      <c r="C49" s="275" t="s">
        <v>207</v>
      </c>
      <c r="D49" s="262" t="s">
        <v>64</v>
      </c>
      <c r="E49" s="262" t="s">
        <v>225</v>
      </c>
      <c r="F49" s="262" t="s">
        <v>140</v>
      </c>
      <c r="G49" s="261" t="s">
        <v>187</v>
      </c>
      <c r="H49" s="261" t="s">
        <v>188</v>
      </c>
      <c r="I49" s="276"/>
      <c r="J49" s="277">
        <f t="shared" si="5"/>
        <v>50</v>
      </c>
      <c r="K49" s="277">
        <f t="shared" si="5"/>
        <v>0</v>
      </c>
      <c r="L49" s="277">
        <f t="shared" si="5"/>
        <v>0</v>
      </c>
    </row>
    <row r="50" spans="1:12" ht="28.5">
      <c r="A50" s="267" t="s">
        <v>341</v>
      </c>
      <c r="B50" s="268" t="s">
        <v>201</v>
      </c>
      <c r="C50" s="269" t="s">
        <v>207</v>
      </c>
      <c r="D50" s="269" t="s">
        <v>64</v>
      </c>
      <c r="E50" s="269" t="s">
        <v>225</v>
      </c>
      <c r="F50" s="269" t="s">
        <v>140</v>
      </c>
      <c r="G50" s="268" t="s">
        <v>187</v>
      </c>
      <c r="H50" s="268" t="s">
        <v>188</v>
      </c>
      <c r="I50" s="280" t="s">
        <v>315</v>
      </c>
      <c r="J50" s="271">
        <f>прил3!I38</f>
        <v>50</v>
      </c>
      <c r="K50" s="271">
        <f>прил3!J38</f>
        <v>0</v>
      </c>
      <c r="L50" s="271">
        <f>прил3!K38</f>
        <v>0</v>
      </c>
    </row>
    <row r="51" spans="1:12" ht="47.25">
      <c r="A51" s="255" t="s">
        <v>342</v>
      </c>
      <c r="B51" s="256">
        <v>89</v>
      </c>
      <c r="C51" s="257"/>
      <c r="D51" s="258"/>
      <c r="E51" s="258"/>
      <c r="F51" s="258"/>
      <c r="G51" s="258"/>
      <c r="H51" s="258"/>
      <c r="I51" s="258"/>
      <c r="J51" s="259">
        <f>J52</f>
        <v>1121.464</v>
      </c>
      <c r="K51" s="259">
        <f>K52</f>
        <v>756.0339999999999</v>
      </c>
      <c r="L51" s="259">
        <f>L52</f>
        <v>852.4239999999999</v>
      </c>
    </row>
    <row r="52" spans="1:12" ht="63">
      <c r="A52" s="255" t="s">
        <v>343</v>
      </c>
      <c r="B52" s="256">
        <v>89</v>
      </c>
      <c r="C52" s="257" t="s">
        <v>189</v>
      </c>
      <c r="D52" s="258"/>
      <c r="E52" s="258"/>
      <c r="F52" s="258"/>
      <c r="G52" s="258"/>
      <c r="H52" s="258"/>
      <c r="I52" s="258"/>
      <c r="J52" s="259">
        <f>J58+J64+J74+J80+J86+J94+J113+J129+J130+J151+J152+J168+J178+J173+J95+J101+J107+J87+J68</f>
        <v>1121.464</v>
      </c>
      <c r="K52" s="259">
        <f>K58+K64+K74+K80+K86+K94+K113+K129+K130+K151+K152+K168+K178+K173+K95+K101+K107</f>
        <v>756.0339999999999</v>
      </c>
      <c r="L52" s="259">
        <f>L58+L64+L74+L80+L86+L94+L113+L129+L130+L151+L152+L168+L178+L173+L95+L101+L107</f>
        <v>852.4239999999999</v>
      </c>
    </row>
    <row r="53" spans="1:12" ht="15.75">
      <c r="A53" s="260" t="s">
        <v>322</v>
      </c>
      <c r="B53" s="261">
        <v>89</v>
      </c>
      <c r="C53" s="262">
        <v>1</v>
      </c>
      <c r="D53" s="262" t="s">
        <v>64</v>
      </c>
      <c r="E53" s="262" t="s">
        <v>15</v>
      </c>
      <c r="F53" s="262"/>
      <c r="G53" s="262"/>
      <c r="H53" s="262"/>
      <c r="I53" s="263"/>
      <c r="J53" s="264">
        <f>J54</f>
        <v>182.5</v>
      </c>
      <c r="K53" s="264">
        <f>K54</f>
        <v>182.5</v>
      </c>
      <c r="L53" s="264">
        <f>L54</f>
        <v>182.5</v>
      </c>
    </row>
    <row r="54" spans="1:12" ht="15.75">
      <c r="A54" s="265" t="s">
        <v>247</v>
      </c>
      <c r="B54" s="261">
        <v>89</v>
      </c>
      <c r="C54" s="262">
        <v>1</v>
      </c>
      <c r="D54" s="262" t="s">
        <v>64</v>
      </c>
      <c r="E54" s="262" t="s">
        <v>15</v>
      </c>
      <c r="F54" s="262" t="s">
        <v>248</v>
      </c>
      <c r="G54" s="262"/>
      <c r="H54" s="262"/>
      <c r="I54" s="263"/>
      <c r="J54" s="264">
        <f>J55</f>
        <v>182.5</v>
      </c>
      <c r="K54" s="264">
        <f aca="true" t="shared" si="6" ref="K54:L57">K55</f>
        <v>182.5</v>
      </c>
      <c r="L54" s="264">
        <f t="shared" si="6"/>
        <v>182.5</v>
      </c>
    </row>
    <row r="55" spans="1:12" ht="15.75">
      <c r="A55" s="266" t="s">
        <v>148</v>
      </c>
      <c r="B55" s="261">
        <v>89</v>
      </c>
      <c r="C55" s="262">
        <v>1</v>
      </c>
      <c r="D55" s="262" t="s">
        <v>64</v>
      </c>
      <c r="E55" s="262" t="s">
        <v>15</v>
      </c>
      <c r="F55" s="262" t="s">
        <v>145</v>
      </c>
      <c r="G55" s="262"/>
      <c r="H55" s="262"/>
      <c r="I55" s="263"/>
      <c r="J55" s="264">
        <f>J56</f>
        <v>182.5</v>
      </c>
      <c r="K55" s="264">
        <f t="shared" si="6"/>
        <v>182.5</v>
      </c>
      <c r="L55" s="264">
        <f t="shared" si="6"/>
        <v>182.5</v>
      </c>
    </row>
    <row r="56" spans="1:12" ht="15.75">
      <c r="A56" s="260" t="s">
        <v>179</v>
      </c>
      <c r="B56" s="261">
        <v>89</v>
      </c>
      <c r="C56" s="262">
        <v>1</v>
      </c>
      <c r="D56" s="262" t="s">
        <v>64</v>
      </c>
      <c r="E56" s="262" t="s">
        <v>15</v>
      </c>
      <c r="F56" s="262" t="s">
        <v>145</v>
      </c>
      <c r="G56" s="262" t="s">
        <v>134</v>
      </c>
      <c r="H56" s="262"/>
      <c r="I56" s="263"/>
      <c r="J56" s="264">
        <f>J57</f>
        <v>182.5</v>
      </c>
      <c r="K56" s="264">
        <f t="shared" si="6"/>
        <v>182.5</v>
      </c>
      <c r="L56" s="264">
        <f t="shared" si="6"/>
        <v>182.5</v>
      </c>
    </row>
    <row r="57" spans="1:12" ht="15.75">
      <c r="A57" s="260" t="s">
        <v>137</v>
      </c>
      <c r="B57" s="261">
        <v>89</v>
      </c>
      <c r="C57" s="262">
        <v>1</v>
      </c>
      <c r="D57" s="262" t="s">
        <v>64</v>
      </c>
      <c r="E57" s="262" t="s">
        <v>15</v>
      </c>
      <c r="F57" s="262" t="s">
        <v>145</v>
      </c>
      <c r="G57" s="262" t="s">
        <v>134</v>
      </c>
      <c r="H57" s="262" t="s">
        <v>187</v>
      </c>
      <c r="I57" s="263"/>
      <c r="J57" s="264">
        <f>J58</f>
        <v>182.5</v>
      </c>
      <c r="K57" s="264">
        <f t="shared" si="6"/>
        <v>182.5</v>
      </c>
      <c r="L57" s="264">
        <f t="shared" si="6"/>
        <v>182.5</v>
      </c>
    </row>
    <row r="58" spans="1:12" ht="31.5">
      <c r="A58" s="267" t="s">
        <v>341</v>
      </c>
      <c r="B58" s="272">
        <v>89</v>
      </c>
      <c r="C58" s="272">
        <v>1</v>
      </c>
      <c r="D58" s="272" t="s">
        <v>64</v>
      </c>
      <c r="E58" s="281" t="s">
        <v>15</v>
      </c>
      <c r="F58" s="281" t="s">
        <v>145</v>
      </c>
      <c r="G58" s="272" t="s">
        <v>134</v>
      </c>
      <c r="H58" s="272" t="s">
        <v>187</v>
      </c>
      <c r="I58" s="270">
        <v>921</v>
      </c>
      <c r="J58" s="271">
        <f>прил3!I137</f>
        <v>182.5</v>
      </c>
      <c r="K58" s="271">
        <f>прил3!J137</f>
        <v>182.5</v>
      </c>
      <c r="L58" s="271">
        <f>прил3!K137</f>
        <v>182.5</v>
      </c>
    </row>
    <row r="59" spans="1:12" ht="47.25">
      <c r="A59" s="260" t="s">
        <v>344</v>
      </c>
      <c r="B59" s="261">
        <v>89</v>
      </c>
      <c r="C59" s="262" t="s">
        <v>189</v>
      </c>
      <c r="D59" s="262" t="s">
        <v>64</v>
      </c>
      <c r="E59" s="262" t="s">
        <v>156</v>
      </c>
      <c r="F59" s="262"/>
      <c r="G59" s="262"/>
      <c r="H59" s="262"/>
      <c r="I59" s="263"/>
      <c r="J59" s="264">
        <v>1</v>
      </c>
      <c r="K59" s="264">
        <v>1</v>
      </c>
      <c r="L59" s="264">
        <v>1</v>
      </c>
    </row>
    <row r="60" spans="1:12" ht="15.75">
      <c r="A60" s="265" t="s">
        <v>229</v>
      </c>
      <c r="B60" s="261" t="s">
        <v>4</v>
      </c>
      <c r="C60" s="262" t="s">
        <v>189</v>
      </c>
      <c r="D60" s="262" t="s">
        <v>64</v>
      </c>
      <c r="E60" s="262" t="s">
        <v>156</v>
      </c>
      <c r="F60" s="262" t="s">
        <v>235</v>
      </c>
      <c r="G60" s="262"/>
      <c r="H60" s="262"/>
      <c r="I60" s="263"/>
      <c r="J60" s="264">
        <v>1</v>
      </c>
      <c r="K60" s="264">
        <v>1</v>
      </c>
      <c r="L60" s="264">
        <v>1</v>
      </c>
    </row>
    <row r="61" spans="1:12" ht="15.75">
      <c r="A61" s="266" t="s">
        <v>105</v>
      </c>
      <c r="B61" s="261" t="s">
        <v>4</v>
      </c>
      <c r="C61" s="262" t="s">
        <v>189</v>
      </c>
      <c r="D61" s="262" t="s">
        <v>64</v>
      </c>
      <c r="E61" s="262" t="s">
        <v>156</v>
      </c>
      <c r="F61" s="262" t="s">
        <v>104</v>
      </c>
      <c r="G61" s="262"/>
      <c r="H61" s="262"/>
      <c r="I61" s="263"/>
      <c r="J61" s="264">
        <v>1</v>
      </c>
      <c r="K61" s="264">
        <v>1</v>
      </c>
      <c r="L61" s="264">
        <v>1</v>
      </c>
    </row>
    <row r="62" spans="1:12" ht="15.75">
      <c r="A62" s="260" t="s">
        <v>202</v>
      </c>
      <c r="B62" s="261" t="s">
        <v>4</v>
      </c>
      <c r="C62" s="262" t="s">
        <v>189</v>
      </c>
      <c r="D62" s="262" t="s">
        <v>64</v>
      </c>
      <c r="E62" s="262" t="s">
        <v>156</v>
      </c>
      <c r="F62" s="262" t="s">
        <v>104</v>
      </c>
      <c r="G62" s="262" t="s">
        <v>187</v>
      </c>
      <c r="H62" s="262"/>
      <c r="I62" s="263"/>
      <c r="J62" s="264">
        <v>1</v>
      </c>
      <c r="K62" s="264">
        <v>1</v>
      </c>
      <c r="L62" s="264">
        <v>1</v>
      </c>
    </row>
    <row r="63" spans="1:12" ht="15.75">
      <c r="A63" s="260" t="s">
        <v>323</v>
      </c>
      <c r="B63" s="261" t="s">
        <v>4</v>
      </c>
      <c r="C63" s="262" t="s">
        <v>189</v>
      </c>
      <c r="D63" s="262" t="s">
        <v>64</v>
      </c>
      <c r="E63" s="262" t="s">
        <v>156</v>
      </c>
      <c r="F63" s="262" t="s">
        <v>104</v>
      </c>
      <c r="G63" s="262" t="s">
        <v>187</v>
      </c>
      <c r="H63" s="262" t="s">
        <v>129</v>
      </c>
      <c r="I63" s="263"/>
      <c r="J63" s="264">
        <v>1</v>
      </c>
      <c r="K63" s="264">
        <v>1</v>
      </c>
      <c r="L63" s="264">
        <v>1</v>
      </c>
    </row>
    <row r="64" spans="1:12" ht="28.5">
      <c r="A64" s="267" t="s">
        <v>341</v>
      </c>
      <c r="B64" s="272">
        <v>89</v>
      </c>
      <c r="C64" s="272">
        <v>1</v>
      </c>
      <c r="D64" s="272" t="s">
        <v>64</v>
      </c>
      <c r="E64" s="281">
        <v>41180</v>
      </c>
      <c r="F64" s="281">
        <v>870</v>
      </c>
      <c r="G64" s="272" t="s">
        <v>187</v>
      </c>
      <c r="H64" s="272">
        <v>11</v>
      </c>
      <c r="I64" s="270">
        <v>921</v>
      </c>
      <c r="J64" s="271">
        <v>1</v>
      </c>
      <c r="K64" s="271">
        <v>1</v>
      </c>
      <c r="L64" s="271">
        <v>1</v>
      </c>
    </row>
    <row r="65" spans="1:12" ht="30">
      <c r="A65" s="62" t="s">
        <v>171</v>
      </c>
      <c r="B65" s="261" t="s">
        <v>4</v>
      </c>
      <c r="C65" s="262" t="s">
        <v>189</v>
      </c>
      <c r="D65" s="262" t="s">
        <v>64</v>
      </c>
      <c r="E65" s="262" t="s">
        <v>261</v>
      </c>
      <c r="F65" s="262" t="s">
        <v>238</v>
      </c>
      <c r="G65" s="262"/>
      <c r="H65" s="262"/>
      <c r="I65" s="289"/>
      <c r="J65" s="264">
        <f>J66</f>
        <v>0</v>
      </c>
      <c r="K65" s="264"/>
      <c r="L65" s="264"/>
    </row>
    <row r="66" spans="1:12" ht="31.5">
      <c r="A66" s="265" t="s">
        <v>331</v>
      </c>
      <c r="B66" s="261" t="s">
        <v>4</v>
      </c>
      <c r="C66" s="262" t="s">
        <v>189</v>
      </c>
      <c r="D66" s="262" t="s">
        <v>64</v>
      </c>
      <c r="E66" s="262" t="s">
        <v>261</v>
      </c>
      <c r="F66" s="262" t="s">
        <v>142</v>
      </c>
      <c r="G66" s="262" t="s">
        <v>187</v>
      </c>
      <c r="H66" s="262"/>
      <c r="I66" s="289"/>
      <c r="J66" s="264">
        <f>J67</f>
        <v>0</v>
      </c>
      <c r="K66" s="264"/>
      <c r="L66" s="264"/>
    </row>
    <row r="67" spans="1:12" ht="15.75">
      <c r="A67" s="265" t="s">
        <v>332</v>
      </c>
      <c r="B67" s="261" t="s">
        <v>4</v>
      </c>
      <c r="C67" s="262" t="s">
        <v>189</v>
      </c>
      <c r="D67" s="262" t="s">
        <v>64</v>
      </c>
      <c r="E67" s="262" t="s">
        <v>261</v>
      </c>
      <c r="F67" s="262" t="s">
        <v>142</v>
      </c>
      <c r="G67" s="262" t="s">
        <v>187</v>
      </c>
      <c r="H67" s="262" t="s">
        <v>160</v>
      </c>
      <c r="I67" s="289"/>
      <c r="J67" s="264">
        <f>J68</f>
        <v>0</v>
      </c>
      <c r="K67" s="264"/>
      <c r="L67" s="264"/>
    </row>
    <row r="68" spans="1:12" ht="29.25">
      <c r="A68" s="267" t="s">
        <v>341</v>
      </c>
      <c r="B68" s="272">
        <v>89</v>
      </c>
      <c r="C68" s="272">
        <v>1</v>
      </c>
      <c r="D68" s="272" t="s">
        <v>64</v>
      </c>
      <c r="E68" s="281">
        <v>41210</v>
      </c>
      <c r="F68" s="281">
        <v>870</v>
      </c>
      <c r="G68" s="272" t="s">
        <v>187</v>
      </c>
      <c r="H68" s="272">
        <v>13</v>
      </c>
      <c r="I68" s="270">
        <v>921</v>
      </c>
      <c r="J68" s="271">
        <f>прил3!I77</f>
        <v>0</v>
      </c>
      <c r="K68" s="271"/>
      <c r="L68" s="271"/>
    </row>
    <row r="69" spans="1:12" ht="15.75">
      <c r="A69" s="260" t="s">
        <v>71</v>
      </c>
      <c r="B69" s="261">
        <v>89</v>
      </c>
      <c r="C69" s="262">
        <v>1</v>
      </c>
      <c r="D69" s="262" t="s">
        <v>64</v>
      </c>
      <c r="E69" s="262">
        <v>41240</v>
      </c>
      <c r="F69" s="262"/>
      <c r="G69" s="262"/>
      <c r="H69" s="262"/>
      <c r="I69" s="263"/>
      <c r="J69" s="264">
        <f>J70</f>
        <v>2.4</v>
      </c>
      <c r="K69" s="264">
        <f aca="true" t="shared" si="7" ref="K69:L73">K70</f>
        <v>2.4</v>
      </c>
      <c r="L69" s="264">
        <f t="shared" si="7"/>
        <v>2.4</v>
      </c>
    </row>
    <row r="70" spans="1:12" ht="15.75">
      <c r="A70" s="265" t="s">
        <v>249</v>
      </c>
      <c r="B70" s="261">
        <v>89</v>
      </c>
      <c r="C70" s="262">
        <v>1</v>
      </c>
      <c r="D70" s="262" t="s">
        <v>64</v>
      </c>
      <c r="E70" s="262" t="s">
        <v>136</v>
      </c>
      <c r="F70" s="262" t="s">
        <v>250</v>
      </c>
      <c r="G70" s="262"/>
      <c r="H70" s="262"/>
      <c r="I70" s="263"/>
      <c r="J70" s="264">
        <f>J71</f>
        <v>2.4</v>
      </c>
      <c r="K70" s="264">
        <f t="shared" si="7"/>
        <v>2.4</v>
      </c>
      <c r="L70" s="264">
        <f t="shared" si="7"/>
        <v>2.4</v>
      </c>
    </row>
    <row r="71" spans="1:12" ht="15.75">
      <c r="A71" s="266" t="s">
        <v>324</v>
      </c>
      <c r="B71" s="261">
        <v>89</v>
      </c>
      <c r="C71" s="262">
        <v>1</v>
      </c>
      <c r="D71" s="262" t="s">
        <v>64</v>
      </c>
      <c r="E71" s="262" t="s">
        <v>136</v>
      </c>
      <c r="F71" s="262" t="s">
        <v>325</v>
      </c>
      <c r="G71" s="262"/>
      <c r="H71" s="262"/>
      <c r="I71" s="263"/>
      <c r="J71" s="264">
        <f>J72</f>
        <v>2.4</v>
      </c>
      <c r="K71" s="264">
        <f t="shared" si="7"/>
        <v>2.4</v>
      </c>
      <c r="L71" s="264">
        <f t="shared" si="7"/>
        <v>2.4</v>
      </c>
    </row>
    <row r="72" spans="1:12" ht="15.75">
      <c r="A72" s="260" t="s">
        <v>326</v>
      </c>
      <c r="B72" s="261">
        <v>89</v>
      </c>
      <c r="C72" s="262">
        <v>1</v>
      </c>
      <c r="D72" s="262" t="s">
        <v>64</v>
      </c>
      <c r="E72" s="262" t="s">
        <v>136</v>
      </c>
      <c r="F72" s="262" t="s">
        <v>325</v>
      </c>
      <c r="G72" s="262" t="s">
        <v>160</v>
      </c>
      <c r="H72" s="262"/>
      <c r="I72" s="263"/>
      <c r="J72" s="264">
        <f>J73</f>
        <v>2.4</v>
      </c>
      <c r="K72" s="264">
        <f t="shared" si="7"/>
        <v>2.4</v>
      </c>
      <c r="L72" s="264">
        <f t="shared" si="7"/>
        <v>2.4</v>
      </c>
    </row>
    <row r="73" spans="1:12" ht="31.5">
      <c r="A73" s="260" t="s">
        <v>23</v>
      </c>
      <c r="B73" s="261">
        <v>89</v>
      </c>
      <c r="C73" s="262">
        <v>1</v>
      </c>
      <c r="D73" s="262" t="s">
        <v>64</v>
      </c>
      <c r="E73" s="262" t="s">
        <v>136</v>
      </c>
      <c r="F73" s="262" t="s">
        <v>325</v>
      </c>
      <c r="G73" s="262" t="s">
        <v>160</v>
      </c>
      <c r="H73" s="262" t="s">
        <v>187</v>
      </c>
      <c r="I73" s="263"/>
      <c r="J73" s="264">
        <f>J74</f>
        <v>2.4</v>
      </c>
      <c r="K73" s="264">
        <f t="shared" si="7"/>
        <v>2.4</v>
      </c>
      <c r="L73" s="264">
        <f t="shared" si="7"/>
        <v>2.4</v>
      </c>
    </row>
    <row r="74" spans="1:12" ht="29.25">
      <c r="A74" s="267" t="s">
        <v>341</v>
      </c>
      <c r="B74" s="272">
        <v>89</v>
      </c>
      <c r="C74" s="272">
        <v>1</v>
      </c>
      <c r="D74" s="272" t="s">
        <v>64</v>
      </c>
      <c r="E74" s="281" t="s">
        <v>136</v>
      </c>
      <c r="F74" s="281" t="s">
        <v>325</v>
      </c>
      <c r="G74" s="272" t="s">
        <v>160</v>
      </c>
      <c r="H74" s="272" t="s">
        <v>187</v>
      </c>
      <c r="I74" s="270">
        <v>921</v>
      </c>
      <c r="J74" s="271">
        <f>прил3!I145</f>
        <v>2.4</v>
      </c>
      <c r="K74" s="271">
        <f>прил3!J145</f>
        <v>2.4</v>
      </c>
      <c r="L74" s="271">
        <f>прил3!K145</f>
        <v>2.4</v>
      </c>
    </row>
    <row r="75" spans="1:12" ht="15.75">
      <c r="A75" s="266" t="s">
        <v>327</v>
      </c>
      <c r="B75" s="261">
        <v>89</v>
      </c>
      <c r="C75" s="262" t="s">
        <v>189</v>
      </c>
      <c r="D75" s="262" t="s">
        <v>64</v>
      </c>
      <c r="E75" s="262" t="s">
        <v>328</v>
      </c>
      <c r="F75" s="262"/>
      <c r="G75" s="262"/>
      <c r="H75" s="262"/>
      <c r="I75" s="263"/>
      <c r="J75" s="264"/>
      <c r="K75" s="264">
        <f aca="true" t="shared" si="8" ref="K75:L79">K76</f>
        <v>19.97</v>
      </c>
      <c r="L75" s="264">
        <f t="shared" si="8"/>
        <v>40.86</v>
      </c>
    </row>
    <row r="76" spans="1:12" ht="15.75">
      <c r="A76" s="266" t="s">
        <v>229</v>
      </c>
      <c r="B76" s="261">
        <v>89</v>
      </c>
      <c r="C76" s="262" t="s">
        <v>189</v>
      </c>
      <c r="D76" s="262" t="s">
        <v>64</v>
      </c>
      <c r="E76" s="262" t="s">
        <v>328</v>
      </c>
      <c r="F76" s="262" t="s">
        <v>235</v>
      </c>
      <c r="G76" s="262"/>
      <c r="H76" s="262"/>
      <c r="I76" s="263"/>
      <c r="J76" s="264"/>
      <c r="K76" s="264">
        <f t="shared" si="8"/>
        <v>19.97</v>
      </c>
      <c r="L76" s="264">
        <f t="shared" si="8"/>
        <v>40.86</v>
      </c>
    </row>
    <row r="77" spans="1:12" ht="15.75">
      <c r="A77" s="266" t="s">
        <v>105</v>
      </c>
      <c r="B77" s="261">
        <v>89</v>
      </c>
      <c r="C77" s="262" t="s">
        <v>189</v>
      </c>
      <c r="D77" s="262" t="s">
        <v>64</v>
      </c>
      <c r="E77" s="262" t="s">
        <v>328</v>
      </c>
      <c r="F77" s="262" t="s">
        <v>104</v>
      </c>
      <c r="G77" s="262"/>
      <c r="H77" s="262"/>
      <c r="I77" s="263"/>
      <c r="J77" s="264"/>
      <c r="K77" s="264">
        <f t="shared" si="8"/>
        <v>19.97</v>
      </c>
      <c r="L77" s="264">
        <f t="shared" si="8"/>
        <v>40.86</v>
      </c>
    </row>
    <row r="78" spans="1:12" ht="15.75">
      <c r="A78" s="266" t="s">
        <v>327</v>
      </c>
      <c r="B78" s="261">
        <v>89</v>
      </c>
      <c r="C78" s="262" t="s">
        <v>189</v>
      </c>
      <c r="D78" s="262" t="s">
        <v>64</v>
      </c>
      <c r="E78" s="262" t="s">
        <v>328</v>
      </c>
      <c r="F78" s="262" t="s">
        <v>104</v>
      </c>
      <c r="G78" s="262" t="s">
        <v>329</v>
      </c>
      <c r="H78" s="262"/>
      <c r="I78" s="263"/>
      <c r="J78" s="264"/>
      <c r="K78" s="264">
        <f t="shared" si="8"/>
        <v>19.97</v>
      </c>
      <c r="L78" s="264">
        <f t="shared" si="8"/>
        <v>40.86</v>
      </c>
    </row>
    <row r="79" spans="1:12" ht="15.75">
      <c r="A79" s="266" t="s">
        <v>327</v>
      </c>
      <c r="B79" s="261">
        <v>89</v>
      </c>
      <c r="C79" s="262" t="s">
        <v>189</v>
      </c>
      <c r="D79" s="262" t="s">
        <v>64</v>
      </c>
      <c r="E79" s="262" t="s">
        <v>328</v>
      </c>
      <c r="F79" s="262" t="s">
        <v>104</v>
      </c>
      <c r="G79" s="262" t="s">
        <v>329</v>
      </c>
      <c r="H79" s="262" t="s">
        <v>329</v>
      </c>
      <c r="I79" s="263"/>
      <c r="J79" s="264"/>
      <c r="K79" s="264">
        <f t="shared" si="8"/>
        <v>19.97</v>
      </c>
      <c r="L79" s="264">
        <f t="shared" si="8"/>
        <v>40.86</v>
      </c>
    </row>
    <row r="80" spans="1:12" ht="29.25">
      <c r="A80" s="267" t="s">
        <v>341</v>
      </c>
      <c r="B80" s="272">
        <v>89</v>
      </c>
      <c r="C80" s="272" t="s">
        <v>189</v>
      </c>
      <c r="D80" s="272" t="s">
        <v>64</v>
      </c>
      <c r="E80" s="281" t="s">
        <v>328</v>
      </c>
      <c r="F80" s="281" t="s">
        <v>104</v>
      </c>
      <c r="G80" s="272" t="s">
        <v>329</v>
      </c>
      <c r="H80" s="272" t="s">
        <v>329</v>
      </c>
      <c r="I80" s="270">
        <v>921</v>
      </c>
      <c r="J80" s="271">
        <v>0</v>
      </c>
      <c r="K80" s="271">
        <f>прил2!K208</f>
        <v>19.97</v>
      </c>
      <c r="L80" s="271">
        <f>прил2!L208</f>
        <v>40.86</v>
      </c>
    </row>
    <row r="81" spans="1:12" ht="15.75">
      <c r="A81" s="265" t="s">
        <v>330</v>
      </c>
      <c r="B81" s="261" t="s">
        <v>4</v>
      </c>
      <c r="C81" s="262">
        <v>1</v>
      </c>
      <c r="D81" s="262" t="s">
        <v>64</v>
      </c>
      <c r="E81" s="262" t="s">
        <v>256</v>
      </c>
      <c r="F81" s="262"/>
      <c r="G81" s="262"/>
      <c r="H81" s="262"/>
      <c r="I81" s="263"/>
      <c r="J81" s="264">
        <f>J82</f>
        <v>0</v>
      </c>
      <c r="K81" s="264">
        <v>0</v>
      </c>
      <c r="L81" s="264">
        <v>0</v>
      </c>
    </row>
    <row r="82" spans="1:12" ht="31.5">
      <c r="A82" s="265" t="s">
        <v>331</v>
      </c>
      <c r="B82" s="261" t="s">
        <v>4</v>
      </c>
      <c r="C82" s="262">
        <v>1</v>
      </c>
      <c r="D82" s="262" t="s">
        <v>64</v>
      </c>
      <c r="E82" s="262" t="s">
        <v>256</v>
      </c>
      <c r="F82" s="262">
        <v>200</v>
      </c>
      <c r="G82" s="262"/>
      <c r="H82" s="262"/>
      <c r="I82" s="263"/>
      <c r="J82" s="264">
        <f>J83</f>
        <v>0</v>
      </c>
      <c r="K82" s="264">
        <v>0</v>
      </c>
      <c r="L82" s="264">
        <v>0</v>
      </c>
    </row>
    <row r="83" spans="1:12" ht="15.75">
      <c r="A83" s="265" t="s">
        <v>332</v>
      </c>
      <c r="B83" s="261" t="s">
        <v>4</v>
      </c>
      <c r="C83" s="262">
        <v>1</v>
      </c>
      <c r="D83" s="262" t="s">
        <v>64</v>
      </c>
      <c r="E83" s="262" t="s">
        <v>256</v>
      </c>
      <c r="F83" s="262">
        <v>240</v>
      </c>
      <c r="G83" s="262"/>
      <c r="H83" s="262"/>
      <c r="I83" s="263"/>
      <c r="J83" s="264">
        <f>J84</f>
        <v>0</v>
      </c>
      <c r="K83" s="264">
        <v>0</v>
      </c>
      <c r="L83" s="264">
        <v>0</v>
      </c>
    </row>
    <row r="84" spans="1:12" ht="15.75">
      <c r="A84" s="260" t="s">
        <v>195</v>
      </c>
      <c r="B84" s="261" t="s">
        <v>4</v>
      </c>
      <c r="C84" s="262">
        <v>1</v>
      </c>
      <c r="D84" s="262" t="s">
        <v>64</v>
      </c>
      <c r="E84" s="262" t="s">
        <v>256</v>
      </c>
      <c r="F84" s="262">
        <v>240</v>
      </c>
      <c r="G84" s="262" t="s">
        <v>135</v>
      </c>
      <c r="H84" s="262"/>
      <c r="I84" s="263"/>
      <c r="J84" s="264">
        <f>J85</f>
        <v>0</v>
      </c>
      <c r="K84" s="264">
        <v>0</v>
      </c>
      <c r="L84" s="264">
        <v>0</v>
      </c>
    </row>
    <row r="85" spans="1:12" ht="15.75">
      <c r="A85" s="282" t="s">
        <v>35</v>
      </c>
      <c r="B85" s="261" t="s">
        <v>4</v>
      </c>
      <c r="C85" s="262">
        <v>1</v>
      </c>
      <c r="D85" s="262" t="s">
        <v>64</v>
      </c>
      <c r="E85" s="262" t="s">
        <v>256</v>
      </c>
      <c r="F85" s="262">
        <v>240</v>
      </c>
      <c r="G85" s="262" t="s">
        <v>135</v>
      </c>
      <c r="H85" s="262" t="s">
        <v>133</v>
      </c>
      <c r="I85" s="263"/>
      <c r="J85" s="264">
        <f>J86</f>
        <v>0</v>
      </c>
      <c r="K85" s="264">
        <v>0</v>
      </c>
      <c r="L85" s="264">
        <v>0</v>
      </c>
    </row>
    <row r="86" spans="1:12" ht="29.25">
      <c r="A86" s="267" t="s">
        <v>341</v>
      </c>
      <c r="B86" s="272" t="s">
        <v>4</v>
      </c>
      <c r="C86" s="272">
        <v>1</v>
      </c>
      <c r="D86" s="272" t="s">
        <v>64</v>
      </c>
      <c r="E86" s="281">
        <v>42020</v>
      </c>
      <c r="F86" s="281">
        <v>240</v>
      </c>
      <c r="G86" s="272" t="s">
        <v>135</v>
      </c>
      <c r="H86" s="271" t="s">
        <v>133</v>
      </c>
      <c r="I86" s="270">
        <v>921</v>
      </c>
      <c r="J86" s="271">
        <f>прил3!I111</f>
        <v>0</v>
      </c>
      <c r="K86" s="271">
        <v>0</v>
      </c>
      <c r="L86" s="271">
        <v>0</v>
      </c>
    </row>
    <row r="87" spans="1:12" ht="29.25">
      <c r="A87" s="283" t="s">
        <v>171</v>
      </c>
      <c r="B87" s="284" t="s">
        <v>4</v>
      </c>
      <c r="C87" s="284" t="s">
        <v>189</v>
      </c>
      <c r="D87" s="284" t="s">
        <v>64</v>
      </c>
      <c r="E87" s="284" t="s">
        <v>157</v>
      </c>
      <c r="F87" s="284"/>
      <c r="G87" s="284"/>
      <c r="H87" s="284"/>
      <c r="I87" s="284"/>
      <c r="J87" s="264">
        <f>J88+J91</f>
        <v>0</v>
      </c>
      <c r="K87" s="264">
        <v>0</v>
      </c>
      <c r="L87" s="264">
        <v>0</v>
      </c>
    </row>
    <row r="88" spans="1:12" ht="15.75">
      <c r="A88" s="283" t="s">
        <v>356</v>
      </c>
      <c r="B88" s="285" t="s">
        <v>4</v>
      </c>
      <c r="C88" s="285" t="s">
        <v>189</v>
      </c>
      <c r="D88" s="285" t="s">
        <v>64</v>
      </c>
      <c r="E88" s="284">
        <v>42120</v>
      </c>
      <c r="F88" s="284">
        <v>200</v>
      </c>
      <c r="G88" s="284"/>
      <c r="H88" s="284"/>
      <c r="I88" s="284"/>
      <c r="J88" s="264">
        <f>J89</f>
        <v>0</v>
      </c>
      <c r="K88" s="264"/>
      <c r="L88" s="264"/>
    </row>
    <row r="89" spans="1:12" ht="31.5">
      <c r="A89" s="265" t="s">
        <v>331</v>
      </c>
      <c r="B89" s="285" t="s">
        <v>4</v>
      </c>
      <c r="C89" s="285" t="s">
        <v>189</v>
      </c>
      <c r="D89" s="285" t="s">
        <v>64</v>
      </c>
      <c r="E89" s="284">
        <v>42120</v>
      </c>
      <c r="F89" s="284">
        <v>240</v>
      </c>
      <c r="G89" s="286" t="s">
        <v>187</v>
      </c>
      <c r="H89" s="286"/>
      <c r="I89" s="284"/>
      <c r="J89" s="264">
        <f>J90</f>
        <v>0</v>
      </c>
      <c r="K89" s="264"/>
      <c r="L89" s="264"/>
    </row>
    <row r="90" spans="1:12" ht="15.75">
      <c r="A90" s="265" t="s">
        <v>332</v>
      </c>
      <c r="B90" s="285" t="s">
        <v>4</v>
      </c>
      <c r="C90" s="285" t="s">
        <v>189</v>
      </c>
      <c r="D90" s="285" t="s">
        <v>64</v>
      </c>
      <c r="E90" s="284">
        <v>42120</v>
      </c>
      <c r="F90" s="284">
        <v>240</v>
      </c>
      <c r="G90" s="286" t="s">
        <v>187</v>
      </c>
      <c r="H90" s="286" t="s">
        <v>160</v>
      </c>
      <c r="I90" s="284"/>
      <c r="J90" s="264">
        <f>прил3!I76</f>
        <v>0</v>
      </c>
      <c r="K90" s="264"/>
      <c r="L90" s="264"/>
    </row>
    <row r="91" spans="1:12" ht="29.25">
      <c r="A91" s="283" t="s">
        <v>212</v>
      </c>
      <c r="B91" s="285" t="s">
        <v>4</v>
      </c>
      <c r="C91" s="285" t="s">
        <v>189</v>
      </c>
      <c r="D91" s="285" t="s">
        <v>64</v>
      </c>
      <c r="E91" s="284">
        <v>42130</v>
      </c>
      <c r="F91" s="284">
        <v>200</v>
      </c>
      <c r="G91" s="284"/>
      <c r="H91" s="284"/>
      <c r="I91" s="284"/>
      <c r="J91" s="264"/>
      <c r="K91" s="264">
        <v>0</v>
      </c>
      <c r="L91" s="264">
        <v>0</v>
      </c>
    </row>
    <row r="92" spans="1:12" ht="29.25">
      <c r="A92" s="283" t="s">
        <v>255</v>
      </c>
      <c r="B92" s="285" t="s">
        <v>4</v>
      </c>
      <c r="C92" s="285" t="s">
        <v>189</v>
      </c>
      <c r="D92" s="285" t="s">
        <v>64</v>
      </c>
      <c r="E92" s="284">
        <v>42130</v>
      </c>
      <c r="F92" s="284">
        <v>240</v>
      </c>
      <c r="G92" s="286" t="s">
        <v>132</v>
      </c>
      <c r="H92" s="286"/>
      <c r="I92" s="286"/>
      <c r="J92" s="264"/>
      <c r="K92" s="264">
        <v>0</v>
      </c>
      <c r="L92" s="264">
        <v>0</v>
      </c>
    </row>
    <row r="93" spans="1:12" ht="29.25">
      <c r="A93" s="283" t="s">
        <v>138</v>
      </c>
      <c r="B93" s="285" t="s">
        <v>4</v>
      </c>
      <c r="C93" s="285" t="s">
        <v>189</v>
      </c>
      <c r="D93" s="285" t="s">
        <v>64</v>
      </c>
      <c r="E93" s="284">
        <v>42130</v>
      </c>
      <c r="F93" s="284">
        <v>240</v>
      </c>
      <c r="G93" s="286" t="s">
        <v>132</v>
      </c>
      <c r="H93" s="286" t="s">
        <v>134</v>
      </c>
      <c r="I93" s="286"/>
      <c r="J93" s="264"/>
      <c r="K93" s="264">
        <v>0</v>
      </c>
      <c r="L93" s="264">
        <v>0</v>
      </c>
    </row>
    <row r="94" spans="1:12" ht="29.25">
      <c r="A94" s="267" t="s">
        <v>341</v>
      </c>
      <c r="B94" s="287" t="s">
        <v>4</v>
      </c>
      <c r="C94" s="287" t="s">
        <v>189</v>
      </c>
      <c r="D94" s="287" t="s">
        <v>64</v>
      </c>
      <c r="E94" s="272">
        <v>42130</v>
      </c>
      <c r="F94" s="272">
        <v>240</v>
      </c>
      <c r="G94" s="288" t="s">
        <v>132</v>
      </c>
      <c r="H94" s="288" t="s">
        <v>134</v>
      </c>
      <c r="I94" s="292" t="s">
        <v>315</v>
      </c>
      <c r="J94" s="271"/>
      <c r="K94" s="271">
        <v>0</v>
      </c>
      <c r="L94" s="271">
        <v>0</v>
      </c>
    </row>
    <row r="95" spans="1:12" ht="15.75">
      <c r="A95" s="265" t="s">
        <v>39</v>
      </c>
      <c r="B95" s="261" t="s">
        <v>4</v>
      </c>
      <c r="C95" s="262">
        <v>1</v>
      </c>
      <c r="D95" s="262" t="s">
        <v>64</v>
      </c>
      <c r="E95" s="262">
        <v>43010</v>
      </c>
      <c r="F95" s="262"/>
      <c r="G95" s="262"/>
      <c r="H95" s="262"/>
      <c r="I95" s="263"/>
      <c r="J95" s="264">
        <f aca="true" t="shared" si="9" ref="J95:L99">J96</f>
        <v>192</v>
      </c>
      <c r="K95" s="264">
        <f t="shared" si="9"/>
        <v>30</v>
      </c>
      <c r="L95" s="264">
        <f t="shared" si="9"/>
        <v>30</v>
      </c>
    </row>
    <row r="96" spans="1:12" ht="31.5">
      <c r="A96" s="265" t="s">
        <v>331</v>
      </c>
      <c r="B96" s="261" t="s">
        <v>4</v>
      </c>
      <c r="C96" s="262">
        <v>1</v>
      </c>
      <c r="D96" s="262" t="s">
        <v>64</v>
      </c>
      <c r="E96" s="262">
        <v>43010</v>
      </c>
      <c r="F96" s="262">
        <v>200</v>
      </c>
      <c r="G96" s="262"/>
      <c r="H96" s="262"/>
      <c r="I96" s="263"/>
      <c r="J96" s="264">
        <f t="shared" si="9"/>
        <v>192</v>
      </c>
      <c r="K96" s="264">
        <f t="shared" si="9"/>
        <v>30</v>
      </c>
      <c r="L96" s="264">
        <f t="shared" si="9"/>
        <v>30</v>
      </c>
    </row>
    <row r="97" spans="1:12" ht="15.75">
      <c r="A97" s="265" t="s">
        <v>332</v>
      </c>
      <c r="B97" s="261" t="s">
        <v>4</v>
      </c>
      <c r="C97" s="262">
        <v>1</v>
      </c>
      <c r="D97" s="262" t="s">
        <v>64</v>
      </c>
      <c r="E97" s="262">
        <v>43010</v>
      </c>
      <c r="F97" s="262">
        <v>240</v>
      </c>
      <c r="G97" s="262"/>
      <c r="H97" s="262"/>
      <c r="I97" s="263"/>
      <c r="J97" s="264">
        <f t="shared" si="9"/>
        <v>192</v>
      </c>
      <c r="K97" s="264">
        <f t="shared" si="9"/>
        <v>30</v>
      </c>
      <c r="L97" s="264">
        <f t="shared" si="9"/>
        <v>30</v>
      </c>
    </row>
    <row r="98" spans="1:12" ht="15.75">
      <c r="A98" s="260" t="s">
        <v>195</v>
      </c>
      <c r="B98" s="261" t="s">
        <v>4</v>
      </c>
      <c r="C98" s="262">
        <v>1</v>
      </c>
      <c r="D98" s="262" t="s">
        <v>64</v>
      </c>
      <c r="E98" s="262">
        <v>43010</v>
      </c>
      <c r="F98" s="262">
        <v>240</v>
      </c>
      <c r="G98" s="262" t="s">
        <v>135</v>
      </c>
      <c r="H98" s="262"/>
      <c r="I98" s="263"/>
      <c r="J98" s="264">
        <f t="shared" si="9"/>
        <v>192</v>
      </c>
      <c r="K98" s="264">
        <f t="shared" si="9"/>
        <v>30</v>
      </c>
      <c r="L98" s="264">
        <f t="shared" si="9"/>
        <v>30</v>
      </c>
    </row>
    <row r="99" spans="1:12" ht="15.75">
      <c r="A99" s="282" t="s">
        <v>35</v>
      </c>
      <c r="B99" s="261" t="s">
        <v>4</v>
      </c>
      <c r="C99" s="262">
        <v>1</v>
      </c>
      <c r="D99" s="262" t="s">
        <v>64</v>
      </c>
      <c r="E99" s="262">
        <v>43010</v>
      </c>
      <c r="F99" s="262">
        <v>240</v>
      </c>
      <c r="G99" s="262" t="s">
        <v>135</v>
      </c>
      <c r="H99" s="262" t="s">
        <v>132</v>
      </c>
      <c r="I99" s="263"/>
      <c r="J99" s="264">
        <f t="shared" si="9"/>
        <v>192</v>
      </c>
      <c r="K99" s="264">
        <f t="shared" si="9"/>
        <v>30</v>
      </c>
      <c r="L99" s="264">
        <f t="shared" si="9"/>
        <v>30</v>
      </c>
    </row>
    <row r="100" spans="1:12" ht="29.25">
      <c r="A100" s="283" t="s">
        <v>341</v>
      </c>
      <c r="B100" s="284" t="s">
        <v>4</v>
      </c>
      <c r="C100" s="284">
        <v>1</v>
      </c>
      <c r="D100" s="284" t="s">
        <v>64</v>
      </c>
      <c r="E100" s="293">
        <v>43010</v>
      </c>
      <c r="F100" s="293">
        <v>240</v>
      </c>
      <c r="G100" s="284" t="s">
        <v>135</v>
      </c>
      <c r="H100" s="284" t="s">
        <v>132</v>
      </c>
      <c r="I100" s="289">
        <v>921</v>
      </c>
      <c r="J100" s="264">
        <f>прил3!I118</f>
        <v>192</v>
      </c>
      <c r="K100" s="264">
        <f>прил3!J118</f>
        <v>30</v>
      </c>
      <c r="L100" s="264">
        <f>прил3!K118</f>
        <v>30</v>
      </c>
    </row>
    <row r="101" spans="1:12" ht="15.75">
      <c r="A101" s="283" t="s">
        <v>340</v>
      </c>
      <c r="B101" s="284">
        <v>89</v>
      </c>
      <c r="C101" s="284">
        <v>1</v>
      </c>
      <c r="D101" s="286" t="s">
        <v>64</v>
      </c>
      <c r="E101" s="294" t="s">
        <v>44</v>
      </c>
      <c r="F101" s="294"/>
      <c r="G101" s="286"/>
      <c r="H101" s="286"/>
      <c r="I101" s="289"/>
      <c r="J101" s="264">
        <f>J102</f>
        <v>0</v>
      </c>
      <c r="K101" s="264"/>
      <c r="L101" s="264"/>
    </row>
    <row r="102" spans="1:12" ht="31.5">
      <c r="A102" s="265" t="s">
        <v>331</v>
      </c>
      <c r="B102" s="284">
        <v>89</v>
      </c>
      <c r="C102" s="284">
        <v>1</v>
      </c>
      <c r="D102" s="286" t="s">
        <v>64</v>
      </c>
      <c r="E102" s="294" t="s">
        <v>44</v>
      </c>
      <c r="F102" s="294" t="s">
        <v>238</v>
      </c>
      <c r="G102" s="286"/>
      <c r="H102" s="286"/>
      <c r="I102" s="289"/>
      <c r="J102" s="264">
        <f>J103</f>
        <v>0</v>
      </c>
      <c r="K102" s="264"/>
      <c r="L102" s="264"/>
    </row>
    <row r="103" spans="1:12" ht="15.75">
      <c r="A103" s="265" t="s">
        <v>332</v>
      </c>
      <c r="B103" s="284">
        <v>89</v>
      </c>
      <c r="C103" s="284">
        <v>1</v>
      </c>
      <c r="D103" s="286" t="s">
        <v>64</v>
      </c>
      <c r="E103" s="294" t="s">
        <v>44</v>
      </c>
      <c r="F103" s="294" t="s">
        <v>142</v>
      </c>
      <c r="G103" s="286"/>
      <c r="H103" s="286"/>
      <c r="I103" s="289"/>
      <c r="J103" s="264">
        <f>J104</f>
        <v>0</v>
      </c>
      <c r="K103" s="264"/>
      <c r="L103" s="264"/>
    </row>
    <row r="104" spans="1:12" ht="15.75">
      <c r="A104" s="260" t="s">
        <v>195</v>
      </c>
      <c r="B104" s="284">
        <v>89</v>
      </c>
      <c r="C104" s="284">
        <v>1</v>
      </c>
      <c r="D104" s="286" t="s">
        <v>64</v>
      </c>
      <c r="E104" s="294" t="s">
        <v>44</v>
      </c>
      <c r="F104" s="294" t="s">
        <v>142</v>
      </c>
      <c r="G104" s="286" t="s">
        <v>135</v>
      </c>
      <c r="H104" s="286"/>
      <c r="I104" s="289"/>
      <c r="J104" s="264">
        <f>J105</f>
        <v>0</v>
      </c>
      <c r="K104" s="264"/>
      <c r="L104" s="264"/>
    </row>
    <row r="105" spans="1:12" ht="15.75">
      <c r="A105" s="282" t="s">
        <v>35</v>
      </c>
      <c r="B105" s="284">
        <v>89</v>
      </c>
      <c r="C105" s="284">
        <v>1</v>
      </c>
      <c r="D105" s="286" t="s">
        <v>64</v>
      </c>
      <c r="E105" s="294" t="s">
        <v>44</v>
      </c>
      <c r="F105" s="294" t="s">
        <v>142</v>
      </c>
      <c r="G105" s="286" t="s">
        <v>135</v>
      </c>
      <c r="H105" s="286" t="s">
        <v>132</v>
      </c>
      <c r="I105" s="289">
        <v>921</v>
      </c>
      <c r="J105" s="264">
        <f>прил3!I121</f>
        <v>0</v>
      </c>
      <c r="K105" s="264"/>
      <c r="L105" s="264"/>
    </row>
    <row r="106" spans="1:12" ht="29.25">
      <c r="A106" s="267" t="s">
        <v>341</v>
      </c>
      <c r="B106" s="272">
        <v>89</v>
      </c>
      <c r="C106" s="272">
        <v>1</v>
      </c>
      <c r="D106" s="288" t="s">
        <v>64</v>
      </c>
      <c r="E106" s="294" t="s">
        <v>44</v>
      </c>
      <c r="F106" s="294" t="s">
        <v>142</v>
      </c>
      <c r="G106" s="288" t="s">
        <v>135</v>
      </c>
      <c r="H106" s="288" t="s">
        <v>132</v>
      </c>
      <c r="I106" s="270"/>
      <c r="J106" s="271">
        <f>прил3!I121</f>
        <v>0</v>
      </c>
      <c r="K106" s="271"/>
      <c r="L106" s="271"/>
    </row>
    <row r="107" spans="1:12" ht="15.75">
      <c r="A107" s="265" t="s">
        <v>333</v>
      </c>
      <c r="B107" s="261" t="s">
        <v>4</v>
      </c>
      <c r="C107" s="262">
        <v>1</v>
      </c>
      <c r="D107" s="262" t="s">
        <v>64</v>
      </c>
      <c r="E107" s="262">
        <v>43040</v>
      </c>
      <c r="F107" s="294" t="s">
        <v>142</v>
      </c>
      <c r="G107" s="262" t="s">
        <v>135</v>
      </c>
      <c r="H107" s="262"/>
      <c r="I107" s="263"/>
      <c r="J107" s="264">
        <f aca="true" t="shared" si="10" ref="J107:L108">J108</f>
        <v>256.8</v>
      </c>
      <c r="K107" s="264">
        <f t="shared" si="10"/>
        <v>19.5</v>
      </c>
      <c r="L107" s="264">
        <f t="shared" si="10"/>
        <v>80.9</v>
      </c>
    </row>
    <row r="108" spans="1:12" ht="31.5">
      <c r="A108" s="265" t="s">
        <v>331</v>
      </c>
      <c r="B108" s="261" t="s">
        <v>4</v>
      </c>
      <c r="C108" s="262">
        <v>1</v>
      </c>
      <c r="D108" s="262" t="s">
        <v>64</v>
      </c>
      <c r="E108" s="262">
        <v>43040</v>
      </c>
      <c r="F108" s="262">
        <v>200</v>
      </c>
      <c r="G108" s="262"/>
      <c r="H108" s="262"/>
      <c r="I108" s="263"/>
      <c r="J108" s="264">
        <f t="shared" si="10"/>
        <v>256.8</v>
      </c>
      <c r="K108" s="264">
        <f t="shared" si="10"/>
        <v>19.5</v>
      </c>
      <c r="L108" s="264">
        <f t="shared" si="10"/>
        <v>80.9</v>
      </c>
    </row>
    <row r="109" spans="1:12" ht="15.75">
      <c r="A109" s="265" t="s">
        <v>332</v>
      </c>
      <c r="B109" s="261" t="s">
        <v>4</v>
      </c>
      <c r="C109" s="262">
        <v>1</v>
      </c>
      <c r="D109" s="262" t="s">
        <v>64</v>
      </c>
      <c r="E109" s="262">
        <v>43040</v>
      </c>
      <c r="F109" s="262">
        <v>240</v>
      </c>
      <c r="G109" s="262"/>
      <c r="H109" s="262"/>
      <c r="I109" s="263"/>
      <c r="J109" s="264">
        <f>J110</f>
        <v>256.8</v>
      </c>
      <c r="K109" s="264">
        <f aca="true" t="shared" si="11" ref="K109:L111">K110</f>
        <v>19.5</v>
      </c>
      <c r="L109" s="264">
        <f t="shared" si="11"/>
        <v>80.9</v>
      </c>
    </row>
    <row r="110" spans="1:12" ht="15.75">
      <c r="A110" s="260" t="s">
        <v>195</v>
      </c>
      <c r="B110" s="261" t="s">
        <v>4</v>
      </c>
      <c r="C110" s="262">
        <v>1</v>
      </c>
      <c r="D110" s="262" t="s">
        <v>64</v>
      </c>
      <c r="E110" s="262">
        <v>43040</v>
      </c>
      <c r="F110" s="262">
        <v>240</v>
      </c>
      <c r="G110" s="262" t="s">
        <v>135</v>
      </c>
      <c r="H110" s="262"/>
      <c r="I110" s="263"/>
      <c r="J110" s="264">
        <f>J111</f>
        <v>256.8</v>
      </c>
      <c r="K110" s="264">
        <f t="shared" si="11"/>
        <v>19.5</v>
      </c>
      <c r="L110" s="264">
        <f t="shared" si="11"/>
        <v>80.9</v>
      </c>
    </row>
    <row r="111" spans="1:12" ht="15.75">
      <c r="A111" s="282" t="s">
        <v>35</v>
      </c>
      <c r="B111" s="261" t="s">
        <v>4</v>
      </c>
      <c r="C111" s="262">
        <v>1</v>
      </c>
      <c r="D111" s="262" t="s">
        <v>64</v>
      </c>
      <c r="E111" s="262">
        <v>43040</v>
      </c>
      <c r="F111" s="262">
        <v>240</v>
      </c>
      <c r="G111" s="262" t="s">
        <v>135</v>
      </c>
      <c r="H111" s="262" t="s">
        <v>132</v>
      </c>
      <c r="I111" s="263"/>
      <c r="J111" s="264">
        <f>J112</f>
        <v>256.8</v>
      </c>
      <c r="K111" s="264">
        <f t="shared" si="11"/>
        <v>19.5</v>
      </c>
      <c r="L111" s="264">
        <f t="shared" si="11"/>
        <v>80.9</v>
      </c>
    </row>
    <row r="112" spans="1:12" ht="29.25">
      <c r="A112" s="267" t="s">
        <v>341</v>
      </c>
      <c r="B112" s="272" t="s">
        <v>4</v>
      </c>
      <c r="C112" s="272">
        <v>1</v>
      </c>
      <c r="D112" s="272" t="s">
        <v>64</v>
      </c>
      <c r="E112" s="281">
        <v>43040</v>
      </c>
      <c r="F112" s="281">
        <v>240</v>
      </c>
      <c r="G112" s="272" t="s">
        <v>135</v>
      </c>
      <c r="H112" s="272" t="s">
        <v>132</v>
      </c>
      <c r="I112" s="270">
        <v>921</v>
      </c>
      <c r="J112" s="271">
        <f>прил3!I124</f>
        <v>256.8</v>
      </c>
      <c r="K112" s="271">
        <f>прил3!J124</f>
        <v>19.5</v>
      </c>
      <c r="L112" s="271">
        <f>прил3!K124</f>
        <v>80.9</v>
      </c>
    </row>
    <row r="113" spans="1:12" ht="72">
      <c r="A113" s="283" t="s">
        <v>334</v>
      </c>
      <c r="B113" s="284">
        <v>89</v>
      </c>
      <c r="C113" s="284">
        <v>1</v>
      </c>
      <c r="D113" s="284" t="s">
        <v>64</v>
      </c>
      <c r="E113" s="284">
        <v>44101</v>
      </c>
      <c r="F113" s="284"/>
      <c r="G113" s="284"/>
      <c r="H113" s="284"/>
      <c r="I113" s="284"/>
      <c r="J113" s="264">
        <f>J114+J119</f>
        <v>37.732</v>
      </c>
      <c r="K113" s="264">
        <f>K114+K119</f>
        <v>37.732</v>
      </c>
      <c r="L113" s="264">
        <f>L114+L119</f>
        <v>37.732</v>
      </c>
    </row>
    <row r="114" spans="1:12" ht="57.75">
      <c r="A114" s="283" t="s">
        <v>236</v>
      </c>
      <c r="B114" s="284">
        <v>89</v>
      </c>
      <c r="C114" s="284">
        <v>1</v>
      </c>
      <c r="D114" s="284" t="s">
        <v>64</v>
      </c>
      <c r="E114" s="284">
        <v>44101</v>
      </c>
      <c r="F114" s="262">
        <v>100</v>
      </c>
      <c r="G114" s="284"/>
      <c r="H114" s="284"/>
      <c r="I114" s="284"/>
      <c r="J114" s="264">
        <f>J115</f>
        <v>35.935</v>
      </c>
      <c r="K114" s="264">
        <f aca="true" t="shared" si="12" ref="K114:L117">K115</f>
        <v>35.935</v>
      </c>
      <c r="L114" s="264">
        <f t="shared" si="12"/>
        <v>35.935</v>
      </c>
    </row>
    <row r="115" spans="1:12" ht="29.25">
      <c r="A115" s="283" t="s">
        <v>146</v>
      </c>
      <c r="B115" s="284">
        <v>89</v>
      </c>
      <c r="C115" s="284">
        <v>1</v>
      </c>
      <c r="D115" s="284" t="s">
        <v>64</v>
      </c>
      <c r="E115" s="284">
        <v>44101</v>
      </c>
      <c r="F115" s="262">
        <v>120</v>
      </c>
      <c r="G115" s="284"/>
      <c r="H115" s="284"/>
      <c r="I115" s="284"/>
      <c r="J115" s="264">
        <f>J116</f>
        <v>35.935</v>
      </c>
      <c r="K115" s="264">
        <f t="shared" si="12"/>
        <v>35.935</v>
      </c>
      <c r="L115" s="264">
        <f t="shared" si="12"/>
        <v>35.935</v>
      </c>
    </row>
    <row r="116" spans="1:12" ht="15.75">
      <c r="A116" s="283" t="s">
        <v>202</v>
      </c>
      <c r="B116" s="284">
        <v>89</v>
      </c>
      <c r="C116" s="284">
        <v>1</v>
      </c>
      <c r="D116" s="284" t="s">
        <v>64</v>
      </c>
      <c r="E116" s="284">
        <v>44101</v>
      </c>
      <c r="F116" s="262">
        <v>120</v>
      </c>
      <c r="G116" s="284" t="s">
        <v>187</v>
      </c>
      <c r="H116" s="284"/>
      <c r="I116" s="284"/>
      <c r="J116" s="264">
        <f>J117</f>
        <v>35.935</v>
      </c>
      <c r="K116" s="264">
        <f t="shared" si="12"/>
        <v>35.935</v>
      </c>
      <c r="L116" s="264">
        <f t="shared" si="12"/>
        <v>35.935</v>
      </c>
    </row>
    <row r="117" spans="1:12" ht="43.5">
      <c r="A117" s="283" t="s">
        <v>106</v>
      </c>
      <c r="B117" s="284">
        <v>89</v>
      </c>
      <c r="C117" s="284">
        <v>1</v>
      </c>
      <c r="D117" s="284" t="s">
        <v>64</v>
      </c>
      <c r="E117" s="284">
        <v>44101</v>
      </c>
      <c r="F117" s="262">
        <v>120</v>
      </c>
      <c r="G117" s="284" t="s">
        <v>187</v>
      </c>
      <c r="H117" s="284" t="s">
        <v>188</v>
      </c>
      <c r="I117" s="284"/>
      <c r="J117" s="264">
        <f>J118</f>
        <v>35.935</v>
      </c>
      <c r="K117" s="264">
        <f t="shared" si="12"/>
        <v>35.935</v>
      </c>
      <c r="L117" s="264">
        <f t="shared" si="12"/>
        <v>35.935</v>
      </c>
    </row>
    <row r="118" spans="1:12" ht="29.25">
      <c r="A118" s="267" t="s">
        <v>341</v>
      </c>
      <c r="B118" s="272">
        <v>89</v>
      </c>
      <c r="C118" s="272">
        <v>1</v>
      </c>
      <c r="D118" s="272" t="s">
        <v>64</v>
      </c>
      <c r="E118" s="272">
        <v>44101</v>
      </c>
      <c r="F118" s="272">
        <v>120</v>
      </c>
      <c r="G118" s="272" t="s">
        <v>187</v>
      </c>
      <c r="H118" s="272" t="s">
        <v>188</v>
      </c>
      <c r="I118" s="270">
        <v>921</v>
      </c>
      <c r="J118" s="271">
        <f>прил3!I45</f>
        <v>35.935</v>
      </c>
      <c r="K118" s="271">
        <f>прил3!J45</f>
        <v>35.935</v>
      </c>
      <c r="L118" s="271">
        <f>прил3!K45</f>
        <v>35.935</v>
      </c>
    </row>
    <row r="119" spans="1:12" ht="15.75">
      <c r="A119" s="283" t="s">
        <v>202</v>
      </c>
      <c r="B119" s="284">
        <v>89</v>
      </c>
      <c r="C119" s="284">
        <v>1</v>
      </c>
      <c r="D119" s="284" t="s">
        <v>64</v>
      </c>
      <c r="E119" s="284">
        <v>44101</v>
      </c>
      <c r="F119" s="262">
        <v>200</v>
      </c>
      <c r="G119" s="284"/>
      <c r="H119" s="284"/>
      <c r="I119" s="284"/>
      <c r="J119" s="264">
        <f aca="true" t="shared" si="13" ref="J119:L122">J120</f>
        <v>1.797</v>
      </c>
      <c r="K119" s="264">
        <f t="shared" si="13"/>
        <v>1.797</v>
      </c>
      <c r="L119" s="264">
        <f t="shared" si="13"/>
        <v>1.797</v>
      </c>
    </row>
    <row r="120" spans="1:12" ht="29.25">
      <c r="A120" s="283" t="s">
        <v>147</v>
      </c>
      <c r="B120" s="284">
        <v>89</v>
      </c>
      <c r="C120" s="284">
        <v>1</v>
      </c>
      <c r="D120" s="284" t="s">
        <v>64</v>
      </c>
      <c r="E120" s="284">
        <v>44101</v>
      </c>
      <c r="F120" s="262">
        <v>240</v>
      </c>
      <c r="G120" s="284"/>
      <c r="H120" s="284"/>
      <c r="I120" s="284"/>
      <c r="J120" s="264">
        <f t="shared" si="13"/>
        <v>1.797</v>
      </c>
      <c r="K120" s="264">
        <f t="shared" si="13"/>
        <v>1.797</v>
      </c>
      <c r="L120" s="264">
        <f t="shared" si="13"/>
        <v>1.797</v>
      </c>
    </row>
    <row r="121" spans="1:12" ht="15.75">
      <c r="A121" s="283" t="s">
        <v>202</v>
      </c>
      <c r="B121" s="284">
        <v>89</v>
      </c>
      <c r="C121" s="284">
        <v>1</v>
      </c>
      <c r="D121" s="284" t="s">
        <v>64</v>
      </c>
      <c r="E121" s="284">
        <v>44101</v>
      </c>
      <c r="F121" s="262">
        <v>240</v>
      </c>
      <c r="G121" s="284" t="s">
        <v>187</v>
      </c>
      <c r="H121" s="284"/>
      <c r="I121" s="284"/>
      <c r="J121" s="264">
        <f t="shared" si="13"/>
        <v>1.797</v>
      </c>
      <c r="K121" s="264">
        <f t="shared" si="13"/>
        <v>1.797</v>
      </c>
      <c r="L121" s="264">
        <f t="shared" si="13"/>
        <v>1.797</v>
      </c>
    </row>
    <row r="122" spans="1:12" ht="43.5">
      <c r="A122" s="283" t="s">
        <v>106</v>
      </c>
      <c r="B122" s="284">
        <v>89</v>
      </c>
      <c r="C122" s="284">
        <v>1</v>
      </c>
      <c r="D122" s="284" t="s">
        <v>64</v>
      </c>
      <c r="E122" s="284">
        <v>44101</v>
      </c>
      <c r="F122" s="262">
        <v>240</v>
      </c>
      <c r="G122" s="284" t="s">
        <v>187</v>
      </c>
      <c r="H122" s="284" t="s">
        <v>188</v>
      </c>
      <c r="I122" s="284"/>
      <c r="J122" s="264">
        <f t="shared" si="13"/>
        <v>1.797</v>
      </c>
      <c r="K122" s="264">
        <f t="shared" si="13"/>
        <v>1.797</v>
      </c>
      <c r="L122" s="264">
        <f t="shared" si="13"/>
        <v>1.797</v>
      </c>
    </row>
    <row r="123" spans="1:12" ht="29.25">
      <c r="A123" s="267" t="s">
        <v>341</v>
      </c>
      <c r="B123" s="272">
        <v>89</v>
      </c>
      <c r="C123" s="272">
        <v>1</v>
      </c>
      <c r="D123" s="272" t="s">
        <v>64</v>
      </c>
      <c r="E123" s="272">
        <v>44101</v>
      </c>
      <c r="F123" s="272">
        <v>244</v>
      </c>
      <c r="G123" s="272" t="s">
        <v>187</v>
      </c>
      <c r="H123" s="288" t="s">
        <v>188</v>
      </c>
      <c r="I123" s="270">
        <v>921</v>
      </c>
      <c r="J123" s="271">
        <f>прил3!I47</f>
        <v>1.797</v>
      </c>
      <c r="K123" s="271">
        <f>прил3!J47</f>
        <v>1.797</v>
      </c>
      <c r="L123" s="271">
        <f>прил3!K47</f>
        <v>1.797</v>
      </c>
    </row>
    <row r="124" spans="1:12" ht="171.75">
      <c r="A124" s="283" t="s">
        <v>335</v>
      </c>
      <c r="B124" s="284" t="s">
        <v>4</v>
      </c>
      <c r="C124" s="284" t="s">
        <v>2</v>
      </c>
      <c r="D124" s="284" t="s">
        <v>187</v>
      </c>
      <c r="E124" s="284" t="s">
        <v>67</v>
      </c>
      <c r="F124" s="284"/>
      <c r="G124" s="284"/>
      <c r="H124" s="284"/>
      <c r="I124" s="284"/>
      <c r="J124" s="264">
        <f>J125</f>
        <v>248.7</v>
      </c>
      <c r="K124" s="264">
        <f aca="true" t="shared" si="14" ref="K124:L128">K125</f>
        <v>248.7</v>
      </c>
      <c r="L124" s="264">
        <f t="shared" si="14"/>
        <v>248.7</v>
      </c>
    </row>
    <row r="125" spans="1:12" ht="29.25">
      <c r="A125" s="283" t="s">
        <v>228</v>
      </c>
      <c r="B125" s="284" t="s">
        <v>4</v>
      </c>
      <c r="C125" s="284" t="s">
        <v>2</v>
      </c>
      <c r="D125" s="284" t="s">
        <v>187</v>
      </c>
      <c r="E125" s="284" t="s">
        <v>67</v>
      </c>
      <c r="F125" s="284" t="s">
        <v>238</v>
      </c>
      <c r="G125" s="284"/>
      <c r="H125" s="284"/>
      <c r="I125" s="284"/>
      <c r="J125" s="264">
        <f>J126</f>
        <v>248.7</v>
      </c>
      <c r="K125" s="264">
        <f t="shared" si="14"/>
        <v>248.7</v>
      </c>
      <c r="L125" s="264">
        <f t="shared" si="14"/>
        <v>248.7</v>
      </c>
    </row>
    <row r="126" spans="1:12" ht="29.25">
      <c r="A126" s="283" t="s">
        <v>331</v>
      </c>
      <c r="B126" s="284" t="s">
        <v>4</v>
      </c>
      <c r="C126" s="284" t="s">
        <v>2</v>
      </c>
      <c r="D126" s="284" t="s">
        <v>187</v>
      </c>
      <c r="E126" s="284" t="s">
        <v>67</v>
      </c>
      <c r="F126" s="284" t="s">
        <v>142</v>
      </c>
      <c r="G126" s="284"/>
      <c r="H126" s="284"/>
      <c r="I126" s="284"/>
      <c r="J126" s="264">
        <f>J127</f>
        <v>248.7</v>
      </c>
      <c r="K126" s="264">
        <f t="shared" si="14"/>
        <v>248.7</v>
      </c>
      <c r="L126" s="264">
        <f t="shared" si="14"/>
        <v>248.7</v>
      </c>
    </row>
    <row r="127" spans="1:12" ht="15.75">
      <c r="A127" s="283" t="s">
        <v>336</v>
      </c>
      <c r="B127" s="284" t="s">
        <v>4</v>
      </c>
      <c r="C127" s="284" t="s">
        <v>2</v>
      </c>
      <c r="D127" s="284" t="s">
        <v>187</v>
      </c>
      <c r="E127" s="284" t="s">
        <v>67</v>
      </c>
      <c r="F127" s="284" t="s">
        <v>142</v>
      </c>
      <c r="G127" s="284" t="s">
        <v>188</v>
      </c>
      <c r="H127" s="284"/>
      <c r="I127" s="284"/>
      <c r="J127" s="264">
        <f>J128</f>
        <v>248.7</v>
      </c>
      <c r="K127" s="264">
        <f t="shared" si="14"/>
        <v>248.7</v>
      </c>
      <c r="L127" s="264">
        <f t="shared" si="14"/>
        <v>248.7</v>
      </c>
    </row>
    <row r="128" spans="1:12" ht="15.75">
      <c r="A128" s="283" t="s">
        <v>98</v>
      </c>
      <c r="B128" s="284" t="s">
        <v>4</v>
      </c>
      <c r="C128" s="284" t="s">
        <v>2</v>
      </c>
      <c r="D128" s="284" t="s">
        <v>187</v>
      </c>
      <c r="E128" s="284" t="s">
        <v>67</v>
      </c>
      <c r="F128" s="284" t="s">
        <v>142</v>
      </c>
      <c r="G128" s="284" t="s">
        <v>188</v>
      </c>
      <c r="H128" s="284" t="s">
        <v>107</v>
      </c>
      <c r="I128" s="284"/>
      <c r="J128" s="264">
        <f>J129</f>
        <v>248.7</v>
      </c>
      <c r="K128" s="264">
        <f t="shared" si="14"/>
        <v>248.7</v>
      </c>
      <c r="L128" s="264">
        <f t="shared" si="14"/>
        <v>248.7</v>
      </c>
    </row>
    <row r="129" spans="1:12" ht="29.25">
      <c r="A129" s="267" t="s">
        <v>341</v>
      </c>
      <c r="B129" s="272">
        <v>89</v>
      </c>
      <c r="C129" s="272">
        <v>1</v>
      </c>
      <c r="D129" s="272" t="s">
        <v>64</v>
      </c>
      <c r="E129" s="272">
        <v>44102</v>
      </c>
      <c r="F129" s="272">
        <v>244</v>
      </c>
      <c r="G129" s="288" t="s">
        <v>188</v>
      </c>
      <c r="H129" s="288" t="s">
        <v>107</v>
      </c>
      <c r="I129" s="270">
        <v>921</v>
      </c>
      <c r="J129" s="271">
        <f>прил3!I94</f>
        <v>248.7</v>
      </c>
      <c r="K129" s="271">
        <f>прил3!J94</f>
        <v>248.7</v>
      </c>
      <c r="L129" s="271">
        <f>прил3!K94</f>
        <v>248.7</v>
      </c>
    </row>
    <row r="130" spans="1:12" ht="72">
      <c r="A130" s="283" t="s">
        <v>318</v>
      </c>
      <c r="B130" s="284">
        <v>89</v>
      </c>
      <c r="C130" s="284">
        <v>1</v>
      </c>
      <c r="D130" s="284" t="s">
        <v>64</v>
      </c>
      <c r="E130" s="284">
        <v>44106</v>
      </c>
      <c r="F130" s="284"/>
      <c r="G130" s="284"/>
      <c r="H130" s="284"/>
      <c r="I130" s="284"/>
      <c r="J130" s="264">
        <f>J131+J136</f>
        <v>29.799999999999997</v>
      </c>
      <c r="K130" s="264">
        <f>K131+K136</f>
        <v>29.799999999999997</v>
      </c>
      <c r="L130" s="264">
        <f>L131+L136</f>
        <v>29.799999999999997</v>
      </c>
    </row>
    <row r="131" spans="1:12" ht="57.75">
      <c r="A131" s="283" t="s">
        <v>236</v>
      </c>
      <c r="B131" s="284">
        <v>89</v>
      </c>
      <c r="C131" s="284">
        <v>1</v>
      </c>
      <c r="D131" s="284" t="s">
        <v>64</v>
      </c>
      <c r="E131" s="284">
        <v>44106</v>
      </c>
      <c r="F131" s="284">
        <v>100</v>
      </c>
      <c r="G131" s="284"/>
      <c r="H131" s="284"/>
      <c r="I131" s="284"/>
      <c r="J131" s="264">
        <f>J132</f>
        <v>26.56</v>
      </c>
      <c r="K131" s="264">
        <f aca="true" t="shared" si="15" ref="K131:L134">K132</f>
        <v>26.56</v>
      </c>
      <c r="L131" s="264">
        <f t="shared" si="15"/>
        <v>26.56</v>
      </c>
    </row>
    <row r="132" spans="1:12" ht="29.25">
      <c r="A132" s="283" t="s">
        <v>146</v>
      </c>
      <c r="B132" s="284">
        <v>89</v>
      </c>
      <c r="C132" s="284">
        <v>1</v>
      </c>
      <c r="D132" s="284" t="s">
        <v>64</v>
      </c>
      <c r="E132" s="284">
        <v>44106</v>
      </c>
      <c r="F132" s="284">
        <v>120</v>
      </c>
      <c r="G132" s="284"/>
      <c r="H132" s="284"/>
      <c r="I132" s="284"/>
      <c r="J132" s="264">
        <f>J133</f>
        <v>26.56</v>
      </c>
      <c r="K132" s="264">
        <f t="shared" si="15"/>
        <v>26.56</v>
      </c>
      <c r="L132" s="264">
        <f t="shared" si="15"/>
        <v>26.56</v>
      </c>
    </row>
    <row r="133" spans="1:12" ht="15.75">
      <c r="A133" s="283" t="s">
        <v>202</v>
      </c>
      <c r="B133" s="284">
        <v>89</v>
      </c>
      <c r="C133" s="284">
        <v>1</v>
      </c>
      <c r="D133" s="284" t="s">
        <v>64</v>
      </c>
      <c r="E133" s="284">
        <v>44106</v>
      </c>
      <c r="F133" s="284">
        <v>120</v>
      </c>
      <c r="G133" s="284" t="s">
        <v>187</v>
      </c>
      <c r="H133" s="284"/>
      <c r="I133" s="284"/>
      <c r="J133" s="264">
        <f>J134</f>
        <v>26.56</v>
      </c>
      <c r="K133" s="264">
        <f t="shared" si="15"/>
        <v>26.56</v>
      </c>
      <c r="L133" s="264">
        <f t="shared" si="15"/>
        <v>26.56</v>
      </c>
    </row>
    <row r="134" spans="1:12" ht="43.5">
      <c r="A134" s="283" t="s">
        <v>106</v>
      </c>
      <c r="B134" s="284">
        <v>89</v>
      </c>
      <c r="C134" s="284">
        <v>1</v>
      </c>
      <c r="D134" s="284" t="s">
        <v>64</v>
      </c>
      <c r="E134" s="284">
        <v>44106</v>
      </c>
      <c r="F134" s="284">
        <v>120</v>
      </c>
      <c r="G134" s="284" t="s">
        <v>187</v>
      </c>
      <c r="H134" s="284" t="s">
        <v>188</v>
      </c>
      <c r="I134" s="284"/>
      <c r="J134" s="264">
        <f>J135</f>
        <v>26.56</v>
      </c>
      <c r="K134" s="264">
        <f t="shared" si="15"/>
        <v>26.56</v>
      </c>
      <c r="L134" s="264">
        <f t="shared" si="15"/>
        <v>26.56</v>
      </c>
    </row>
    <row r="135" spans="1:12" ht="29.25">
      <c r="A135" s="267" t="s">
        <v>341</v>
      </c>
      <c r="B135" s="272">
        <v>89</v>
      </c>
      <c r="C135" s="272">
        <v>1</v>
      </c>
      <c r="D135" s="272" t="s">
        <v>64</v>
      </c>
      <c r="E135" s="272">
        <v>44106</v>
      </c>
      <c r="F135" s="272">
        <v>120</v>
      </c>
      <c r="G135" s="272" t="s">
        <v>187</v>
      </c>
      <c r="H135" s="288" t="s">
        <v>188</v>
      </c>
      <c r="I135" s="270">
        <v>921</v>
      </c>
      <c r="J135" s="271">
        <f>прил3!I50</f>
        <v>26.56</v>
      </c>
      <c r="K135" s="271">
        <f>прил3!J50</f>
        <v>26.56</v>
      </c>
      <c r="L135" s="271">
        <f>прил3!K50</f>
        <v>26.56</v>
      </c>
    </row>
    <row r="136" spans="1:12" ht="15.75">
      <c r="A136" s="283" t="s">
        <v>202</v>
      </c>
      <c r="B136" s="284">
        <v>89</v>
      </c>
      <c r="C136" s="284">
        <v>1</v>
      </c>
      <c r="D136" s="284" t="s">
        <v>64</v>
      </c>
      <c r="E136" s="284">
        <v>44106</v>
      </c>
      <c r="F136" s="284">
        <v>200</v>
      </c>
      <c r="G136" s="284"/>
      <c r="H136" s="284"/>
      <c r="I136" s="284"/>
      <c r="J136" s="264">
        <f>J137</f>
        <v>3.24</v>
      </c>
      <c r="K136" s="264">
        <f aca="true" t="shared" si="16" ref="K136:L139">K137</f>
        <v>3.24</v>
      </c>
      <c r="L136" s="264">
        <f t="shared" si="16"/>
        <v>3.24</v>
      </c>
    </row>
    <row r="137" spans="1:12" ht="29.25">
      <c r="A137" s="283" t="s">
        <v>147</v>
      </c>
      <c r="B137" s="284">
        <v>89</v>
      </c>
      <c r="C137" s="284">
        <v>1</v>
      </c>
      <c r="D137" s="284" t="s">
        <v>64</v>
      </c>
      <c r="E137" s="284">
        <v>44106</v>
      </c>
      <c r="F137" s="284">
        <v>240</v>
      </c>
      <c r="G137" s="284"/>
      <c r="H137" s="284"/>
      <c r="I137" s="284"/>
      <c r="J137" s="264">
        <f>J138</f>
        <v>3.24</v>
      </c>
      <c r="K137" s="264">
        <f t="shared" si="16"/>
        <v>3.24</v>
      </c>
      <c r="L137" s="264">
        <f t="shared" si="16"/>
        <v>3.24</v>
      </c>
    </row>
    <row r="138" spans="1:12" ht="15.75">
      <c r="A138" s="283" t="s">
        <v>202</v>
      </c>
      <c r="B138" s="284">
        <v>89</v>
      </c>
      <c r="C138" s="284">
        <v>1</v>
      </c>
      <c r="D138" s="284" t="s">
        <v>64</v>
      </c>
      <c r="E138" s="284">
        <v>44106</v>
      </c>
      <c r="F138" s="284">
        <v>240</v>
      </c>
      <c r="G138" s="284" t="s">
        <v>187</v>
      </c>
      <c r="H138" s="284"/>
      <c r="I138" s="284"/>
      <c r="J138" s="264">
        <f>J139</f>
        <v>3.24</v>
      </c>
      <c r="K138" s="264">
        <f t="shared" si="16"/>
        <v>3.24</v>
      </c>
      <c r="L138" s="264">
        <f t="shared" si="16"/>
        <v>3.24</v>
      </c>
    </row>
    <row r="139" spans="1:12" ht="43.5">
      <c r="A139" s="283" t="s">
        <v>106</v>
      </c>
      <c r="B139" s="284">
        <v>89</v>
      </c>
      <c r="C139" s="284">
        <v>1</v>
      </c>
      <c r="D139" s="284" t="s">
        <v>64</v>
      </c>
      <c r="E139" s="284">
        <v>44106</v>
      </c>
      <c r="F139" s="284">
        <v>240</v>
      </c>
      <c r="G139" s="284" t="s">
        <v>187</v>
      </c>
      <c r="H139" s="284" t="s">
        <v>188</v>
      </c>
      <c r="I139" s="284"/>
      <c r="J139" s="264">
        <f>J140</f>
        <v>3.24</v>
      </c>
      <c r="K139" s="264">
        <f t="shared" si="16"/>
        <v>3.24</v>
      </c>
      <c r="L139" s="264">
        <f t="shared" si="16"/>
        <v>3.24</v>
      </c>
    </row>
    <row r="140" spans="1:12" ht="29.25">
      <c r="A140" s="267" t="s">
        <v>341</v>
      </c>
      <c r="B140" s="272">
        <v>89</v>
      </c>
      <c r="C140" s="272">
        <v>1</v>
      </c>
      <c r="D140" s="272" t="s">
        <v>64</v>
      </c>
      <c r="E140" s="272">
        <v>44106</v>
      </c>
      <c r="F140" s="272">
        <v>244</v>
      </c>
      <c r="G140" s="272" t="s">
        <v>187</v>
      </c>
      <c r="H140" s="288" t="s">
        <v>188</v>
      </c>
      <c r="I140" s="270">
        <v>921</v>
      </c>
      <c r="J140" s="271">
        <f>прил3!I51</f>
        <v>3.24</v>
      </c>
      <c r="K140" s="271">
        <f>прил3!J51</f>
        <v>3.24</v>
      </c>
      <c r="L140" s="271">
        <f>прил3!K51</f>
        <v>3.24</v>
      </c>
    </row>
    <row r="141" spans="1:12" ht="31.5">
      <c r="A141" s="295" t="s">
        <v>331</v>
      </c>
      <c r="B141" s="286">
        <v>89</v>
      </c>
      <c r="C141" s="286">
        <v>1</v>
      </c>
      <c r="D141" s="286" t="s">
        <v>64</v>
      </c>
      <c r="E141" s="286" t="s">
        <v>350</v>
      </c>
      <c r="F141" s="286"/>
      <c r="G141" s="286"/>
      <c r="H141" s="286"/>
      <c r="I141" s="290"/>
      <c r="J141" s="264">
        <f>J142</f>
        <v>0</v>
      </c>
      <c r="K141" s="264"/>
      <c r="L141" s="264"/>
    </row>
    <row r="142" spans="1:12" ht="43.5">
      <c r="A142" s="302" t="s">
        <v>70</v>
      </c>
      <c r="B142" s="286" t="s">
        <v>4</v>
      </c>
      <c r="C142" s="286" t="s">
        <v>189</v>
      </c>
      <c r="D142" s="286" t="s">
        <v>64</v>
      </c>
      <c r="E142" s="286" t="s">
        <v>350</v>
      </c>
      <c r="F142" s="286" t="s">
        <v>238</v>
      </c>
      <c r="G142" s="286"/>
      <c r="H142" s="286"/>
      <c r="I142" s="290"/>
      <c r="J142" s="264">
        <f>J143</f>
        <v>0</v>
      </c>
      <c r="K142" s="264"/>
      <c r="L142" s="264"/>
    </row>
    <row r="143" spans="1:12" ht="15.75">
      <c r="A143" s="303" t="s">
        <v>336</v>
      </c>
      <c r="B143" s="286" t="s">
        <v>4</v>
      </c>
      <c r="C143" s="286" t="s">
        <v>189</v>
      </c>
      <c r="D143" s="286" t="s">
        <v>64</v>
      </c>
      <c r="E143" s="286" t="s">
        <v>350</v>
      </c>
      <c r="F143" s="286" t="s">
        <v>142</v>
      </c>
      <c r="G143" s="286"/>
      <c r="H143" s="286"/>
      <c r="I143" s="290"/>
      <c r="J143" s="264">
        <f>J144</f>
        <v>0</v>
      </c>
      <c r="K143" s="264"/>
      <c r="L143" s="264"/>
    </row>
    <row r="144" spans="1:12" ht="43.5">
      <c r="A144" s="303" t="s">
        <v>352</v>
      </c>
      <c r="B144" s="286">
        <v>89</v>
      </c>
      <c r="C144" s="286">
        <v>1</v>
      </c>
      <c r="D144" s="286" t="s">
        <v>64</v>
      </c>
      <c r="E144" s="286">
        <v>44107</v>
      </c>
      <c r="F144" s="286" t="s">
        <v>142</v>
      </c>
      <c r="G144" s="286" t="s">
        <v>188</v>
      </c>
      <c r="H144" s="286"/>
      <c r="I144" s="290"/>
      <c r="J144" s="264">
        <f>J145</f>
        <v>0</v>
      </c>
      <c r="K144" s="264"/>
      <c r="L144" s="264"/>
    </row>
    <row r="145" spans="1:12" ht="15.75">
      <c r="A145" s="303" t="s">
        <v>347</v>
      </c>
      <c r="B145" s="284">
        <v>89</v>
      </c>
      <c r="C145" s="284">
        <v>1</v>
      </c>
      <c r="D145" s="284" t="s">
        <v>64</v>
      </c>
      <c r="E145" s="284">
        <v>44107</v>
      </c>
      <c r="F145" s="284">
        <v>244</v>
      </c>
      <c r="G145" s="286" t="s">
        <v>188</v>
      </c>
      <c r="H145" s="286" t="s">
        <v>348</v>
      </c>
      <c r="I145" s="289"/>
      <c r="J145" s="264">
        <f>J146</f>
        <v>0</v>
      </c>
      <c r="K145" s="264"/>
      <c r="L145" s="264"/>
    </row>
    <row r="146" spans="1:12" ht="29.25">
      <c r="A146" s="267" t="s">
        <v>353</v>
      </c>
      <c r="B146" s="272">
        <v>89</v>
      </c>
      <c r="C146" s="272">
        <v>1</v>
      </c>
      <c r="D146" s="272" t="s">
        <v>64</v>
      </c>
      <c r="E146" s="272">
        <v>44107</v>
      </c>
      <c r="F146" s="272">
        <v>244</v>
      </c>
      <c r="G146" s="288" t="s">
        <v>188</v>
      </c>
      <c r="H146" s="288" t="s">
        <v>348</v>
      </c>
      <c r="I146" s="270">
        <v>921</v>
      </c>
      <c r="J146" s="271">
        <f>прил3!I101</f>
        <v>0</v>
      </c>
      <c r="K146" s="271">
        <f>'[3]прил2'!K103</f>
        <v>7.7</v>
      </c>
      <c r="L146" s="271">
        <f>'[3]прил2'!L103</f>
        <v>7.7</v>
      </c>
    </row>
    <row r="147" spans="1:12" ht="72">
      <c r="A147" s="283" t="s">
        <v>337</v>
      </c>
      <c r="B147" s="284">
        <v>89</v>
      </c>
      <c r="C147" s="284">
        <v>1</v>
      </c>
      <c r="D147" s="284" t="s">
        <v>64</v>
      </c>
      <c r="E147" s="284">
        <v>44501</v>
      </c>
      <c r="F147" s="284"/>
      <c r="G147" s="284"/>
      <c r="H147" s="284"/>
      <c r="I147" s="284"/>
      <c r="J147" s="264">
        <v>29.8</v>
      </c>
      <c r="K147" s="264">
        <v>29.8</v>
      </c>
      <c r="L147" s="264">
        <v>29.8</v>
      </c>
    </row>
    <row r="148" spans="1:12" ht="15.75">
      <c r="A148" s="283" t="s">
        <v>230</v>
      </c>
      <c r="B148" s="284">
        <v>89</v>
      </c>
      <c r="C148" s="284">
        <v>1</v>
      </c>
      <c r="D148" s="284" t="s">
        <v>64</v>
      </c>
      <c r="E148" s="284">
        <v>44501</v>
      </c>
      <c r="F148" s="284">
        <v>500</v>
      </c>
      <c r="G148" s="284"/>
      <c r="H148" s="284"/>
      <c r="I148" s="284"/>
      <c r="J148" s="264">
        <v>29.8</v>
      </c>
      <c r="K148" s="264">
        <v>29.8</v>
      </c>
      <c r="L148" s="264">
        <v>29.8</v>
      </c>
    </row>
    <row r="149" spans="1:12" ht="15.75">
      <c r="A149" s="283" t="s">
        <v>52</v>
      </c>
      <c r="B149" s="284">
        <v>89</v>
      </c>
      <c r="C149" s="284">
        <v>1</v>
      </c>
      <c r="D149" s="284" t="s">
        <v>64</v>
      </c>
      <c r="E149" s="284">
        <v>44501</v>
      </c>
      <c r="F149" s="284">
        <v>540</v>
      </c>
      <c r="G149" s="284"/>
      <c r="H149" s="284"/>
      <c r="I149" s="284"/>
      <c r="J149" s="264">
        <v>29.8</v>
      </c>
      <c r="K149" s="264">
        <v>29.8</v>
      </c>
      <c r="L149" s="264">
        <v>29.8</v>
      </c>
    </row>
    <row r="150" spans="1:12" ht="43.5">
      <c r="A150" s="283" t="s">
        <v>204</v>
      </c>
      <c r="B150" s="284">
        <v>89</v>
      </c>
      <c r="C150" s="284">
        <v>1</v>
      </c>
      <c r="D150" s="284" t="s">
        <v>64</v>
      </c>
      <c r="E150" s="284">
        <v>44501</v>
      </c>
      <c r="F150" s="284">
        <v>540</v>
      </c>
      <c r="G150" s="284" t="s">
        <v>187</v>
      </c>
      <c r="H150" s="284" t="s">
        <v>205</v>
      </c>
      <c r="I150" s="284"/>
      <c r="J150" s="264">
        <v>29.8</v>
      </c>
      <c r="K150" s="264">
        <v>29.8</v>
      </c>
      <c r="L150" s="264">
        <v>29.8</v>
      </c>
    </row>
    <row r="151" spans="1:12" ht="29.25">
      <c r="A151" s="267" t="s">
        <v>341</v>
      </c>
      <c r="B151" s="289">
        <v>89</v>
      </c>
      <c r="C151" s="289">
        <v>1</v>
      </c>
      <c r="D151" s="289" t="s">
        <v>64</v>
      </c>
      <c r="E151" s="289">
        <v>44501</v>
      </c>
      <c r="F151" s="289">
        <v>540</v>
      </c>
      <c r="G151" s="289" t="s">
        <v>187</v>
      </c>
      <c r="H151" s="290" t="s">
        <v>205</v>
      </c>
      <c r="I151" s="289">
        <v>921</v>
      </c>
      <c r="J151" s="291">
        <f>прил3!I59</f>
        <v>37.732</v>
      </c>
      <c r="K151" s="291">
        <f>прил3!J59</f>
        <v>37.732</v>
      </c>
      <c r="L151" s="291">
        <f>прил3!K59</f>
        <v>37.732</v>
      </c>
    </row>
    <row r="152" spans="1:12" ht="43.5">
      <c r="A152" s="283" t="s">
        <v>338</v>
      </c>
      <c r="B152" s="284">
        <v>89</v>
      </c>
      <c r="C152" s="284" t="s">
        <v>189</v>
      </c>
      <c r="D152" s="284" t="s">
        <v>64</v>
      </c>
      <c r="E152" s="284" t="s">
        <v>34</v>
      </c>
      <c r="F152" s="284"/>
      <c r="G152" s="284"/>
      <c r="H152" s="284"/>
      <c r="I152" s="284"/>
      <c r="J152" s="264">
        <f>J153+J158</f>
        <v>131.9</v>
      </c>
      <c r="K152" s="264">
        <f>K153+K158</f>
        <v>145.7</v>
      </c>
      <c r="L152" s="264">
        <f>L153+L158</f>
        <v>159.79999999999998</v>
      </c>
    </row>
    <row r="153" spans="1:12" ht="57.75">
      <c r="A153" s="283" t="s">
        <v>227</v>
      </c>
      <c r="B153" s="284">
        <v>89</v>
      </c>
      <c r="C153" s="284" t="s">
        <v>189</v>
      </c>
      <c r="D153" s="284" t="s">
        <v>64</v>
      </c>
      <c r="E153" s="284" t="s">
        <v>34</v>
      </c>
      <c r="F153" s="284" t="s">
        <v>237</v>
      </c>
      <c r="G153" s="284"/>
      <c r="H153" s="284"/>
      <c r="I153" s="284"/>
      <c r="J153" s="264">
        <f>J154</f>
        <v>120.383</v>
      </c>
      <c r="K153" s="264">
        <f aca="true" t="shared" si="17" ref="K153:L156">K154</f>
        <v>134.183</v>
      </c>
      <c r="L153" s="264">
        <f t="shared" si="17"/>
        <v>148.283</v>
      </c>
    </row>
    <row r="154" spans="1:12" ht="29.25">
      <c r="A154" s="283" t="s">
        <v>146</v>
      </c>
      <c r="B154" s="284">
        <v>89</v>
      </c>
      <c r="C154" s="284" t="s">
        <v>189</v>
      </c>
      <c r="D154" s="284" t="s">
        <v>64</v>
      </c>
      <c r="E154" s="284" t="s">
        <v>34</v>
      </c>
      <c r="F154" s="284" t="s">
        <v>140</v>
      </c>
      <c r="G154" s="284"/>
      <c r="H154" s="284"/>
      <c r="I154" s="284"/>
      <c r="J154" s="264">
        <f>J155</f>
        <v>120.383</v>
      </c>
      <c r="K154" s="264">
        <f t="shared" si="17"/>
        <v>134.183</v>
      </c>
      <c r="L154" s="264">
        <f t="shared" si="17"/>
        <v>148.283</v>
      </c>
    </row>
    <row r="155" spans="1:12" ht="15.75">
      <c r="A155" s="283" t="s">
        <v>339</v>
      </c>
      <c r="B155" s="284">
        <v>89</v>
      </c>
      <c r="C155" s="284" t="s">
        <v>189</v>
      </c>
      <c r="D155" s="284" t="s">
        <v>64</v>
      </c>
      <c r="E155" s="284" t="s">
        <v>34</v>
      </c>
      <c r="F155" s="284" t="s">
        <v>140</v>
      </c>
      <c r="G155" s="284" t="s">
        <v>133</v>
      </c>
      <c r="H155" s="284"/>
      <c r="I155" s="284"/>
      <c r="J155" s="264">
        <f>J156</f>
        <v>120.383</v>
      </c>
      <c r="K155" s="264">
        <f t="shared" si="17"/>
        <v>134.183</v>
      </c>
      <c r="L155" s="264">
        <f t="shared" si="17"/>
        <v>148.283</v>
      </c>
    </row>
    <row r="156" spans="1:12" ht="15.75">
      <c r="A156" s="283" t="s">
        <v>30</v>
      </c>
      <c r="B156" s="284">
        <v>89</v>
      </c>
      <c r="C156" s="284" t="s">
        <v>189</v>
      </c>
      <c r="D156" s="284" t="s">
        <v>64</v>
      </c>
      <c r="E156" s="284" t="s">
        <v>34</v>
      </c>
      <c r="F156" s="284" t="s">
        <v>140</v>
      </c>
      <c r="G156" s="284" t="s">
        <v>133</v>
      </c>
      <c r="H156" s="284" t="s">
        <v>132</v>
      </c>
      <c r="I156" s="284"/>
      <c r="J156" s="264">
        <f>J157</f>
        <v>120.383</v>
      </c>
      <c r="K156" s="264">
        <f t="shared" si="17"/>
        <v>134.183</v>
      </c>
      <c r="L156" s="264">
        <f t="shared" si="17"/>
        <v>148.283</v>
      </c>
    </row>
    <row r="157" spans="1:12" ht="29.25">
      <c r="A157" s="267" t="s">
        <v>341</v>
      </c>
      <c r="B157" s="272">
        <v>89</v>
      </c>
      <c r="C157" s="272">
        <v>1</v>
      </c>
      <c r="D157" s="272" t="s">
        <v>64</v>
      </c>
      <c r="E157" s="272" t="s">
        <v>34</v>
      </c>
      <c r="F157" s="272" t="s">
        <v>140</v>
      </c>
      <c r="G157" s="272" t="s">
        <v>133</v>
      </c>
      <c r="H157" s="288" t="s">
        <v>132</v>
      </c>
      <c r="I157" s="270">
        <v>921</v>
      </c>
      <c r="J157" s="271">
        <f>прил3!I83</f>
        <v>120.383</v>
      </c>
      <c r="K157" s="271">
        <f>прил3!J83</f>
        <v>134.183</v>
      </c>
      <c r="L157" s="271">
        <f>прил3!K83</f>
        <v>148.283</v>
      </c>
    </row>
    <row r="158" spans="1:12" ht="57.75">
      <c r="A158" s="283" t="s">
        <v>227</v>
      </c>
      <c r="B158" s="284">
        <v>89</v>
      </c>
      <c r="C158" s="284" t="s">
        <v>189</v>
      </c>
      <c r="D158" s="284" t="s">
        <v>64</v>
      </c>
      <c r="E158" s="284" t="s">
        <v>34</v>
      </c>
      <c r="F158" s="284" t="s">
        <v>238</v>
      </c>
      <c r="G158" s="284"/>
      <c r="H158" s="284"/>
      <c r="I158" s="284"/>
      <c r="J158" s="264">
        <f>J159</f>
        <v>11.517</v>
      </c>
      <c r="K158" s="264">
        <f aca="true" t="shared" si="18" ref="K158:L161">K159</f>
        <v>11.517</v>
      </c>
      <c r="L158" s="264">
        <f t="shared" si="18"/>
        <v>11.517</v>
      </c>
    </row>
    <row r="159" spans="1:12" ht="29.25">
      <c r="A159" s="283" t="s">
        <v>146</v>
      </c>
      <c r="B159" s="284">
        <v>89</v>
      </c>
      <c r="C159" s="284" t="s">
        <v>189</v>
      </c>
      <c r="D159" s="284" t="s">
        <v>64</v>
      </c>
      <c r="E159" s="284" t="s">
        <v>34</v>
      </c>
      <c r="F159" s="284" t="s">
        <v>142</v>
      </c>
      <c r="G159" s="284"/>
      <c r="H159" s="284"/>
      <c r="I159" s="284"/>
      <c r="J159" s="264">
        <f>J160</f>
        <v>11.517</v>
      </c>
      <c r="K159" s="264">
        <f t="shared" si="18"/>
        <v>11.517</v>
      </c>
      <c r="L159" s="264">
        <f t="shared" si="18"/>
        <v>11.517</v>
      </c>
    </row>
    <row r="160" spans="1:12" ht="15.75">
      <c r="A160" s="283" t="s">
        <v>339</v>
      </c>
      <c r="B160" s="284">
        <v>89</v>
      </c>
      <c r="C160" s="284" t="s">
        <v>189</v>
      </c>
      <c r="D160" s="284" t="s">
        <v>64</v>
      </c>
      <c r="E160" s="284" t="s">
        <v>34</v>
      </c>
      <c r="F160" s="284" t="s">
        <v>142</v>
      </c>
      <c r="G160" s="284" t="s">
        <v>133</v>
      </c>
      <c r="H160" s="284"/>
      <c r="I160" s="284"/>
      <c r="J160" s="264">
        <f>J161</f>
        <v>11.517</v>
      </c>
      <c r="K160" s="264">
        <f t="shared" si="18"/>
        <v>11.517</v>
      </c>
      <c r="L160" s="264">
        <f t="shared" si="18"/>
        <v>11.517</v>
      </c>
    </row>
    <row r="161" spans="1:12" ht="15.75">
      <c r="A161" s="283" t="s">
        <v>30</v>
      </c>
      <c r="B161" s="284">
        <v>89</v>
      </c>
      <c r="C161" s="284" t="s">
        <v>189</v>
      </c>
      <c r="D161" s="284" t="s">
        <v>64</v>
      </c>
      <c r="E161" s="284" t="s">
        <v>34</v>
      </c>
      <c r="F161" s="284" t="s">
        <v>142</v>
      </c>
      <c r="G161" s="284" t="s">
        <v>133</v>
      </c>
      <c r="H161" s="284" t="s">
        <v>132</v>
      </c>
      <c r="I161" s="284"/>
      <c r="J161" s="264">
        <f>J162</f>
        <v>11.517</v>
      </c>
      <c r="K161" s="264">
        <f t="shared" si="18"/>
        <v>11.517</v>
      </c>
      <c r="L161" s="264">
        <f t="shared" si="18"/>
        <v>11.517</v>
      </c>
    </row>
    <row r="162" spans="1:12" ht="29.25">
      <c r="A162" s="267" t="s">
        <v>341</v>
      </c>
      <c r="B162" s="272">
        <v>89</v>
      </c>
      <c r="C162" s="272">
        <v>1</v>
      </c>
      <c r="D162" s="272" t="s">
        <v>64</v>
      </c>
      <c r="E162" s="272" t="s">
        <v>34</v>
      </c>
      <c r="F162" s="272" t="s">
        <v>142</v>
      </c>
      <c r="G162" s="272" t="s">
        <v>133</v>
      </c>
      <c r="H162" s="288" t="s">
        <v>132</v>
      </c>
      <c r="I162" s="270">
        <v>921</v>
      </c>
      <c r="J162" s="271">
        <f>прил3!I84</f>
        <v>11.517</v>
      </c>
      <c r="K162" s="271">
        <f>прил3!J84</f>
        <v>11.517</v>
      </c>
      <c r="L162" s="271">
        <f>прил3!K84</f>
        <v>11.517</v>
      </c>
    </row>
    <row r="163" spans="1:12" ht="57.75">
      <c r="A163" s="283" t="s">
        <v>79</v>
      </c>
      <c r="B163" s="284">
        <v>89</v>
      </c>
      <c r="C163" s="284">
        <v>1</v>
      </c>
      <c r="D163" s="284" t="s">
        <v>64</v>
      </c>
      <c r="E163" s="284">
        <v>77000</v>
      </c>
      <c r="F163" s="284"/>
      <c r="G163" s="284"/>
      <c r="H163" s="284"/>
      <c r="I163" s="284"/>
      <c r="J163" s="264">
        <f aca="true" t="shared" si="19" ref="J163:L167">J164</f>
        <v>0.9</v>
      </c>
      <c r="K163" s="264">
        <f t="shared" si="19"/>
        <v>1</v>
      </c>
      <c r="L163" s="264">
        <f t="shared" si="19"/>
        <v>1</v>
      </c>
    </row>
    <row r="164" spans="1:12" ht="43.5">
      <c r="A164" s="283" t="s">
        <v>51</v>
      </c>
      <c r="B164" s="284">
        <v>89</v>
      </c>
      <c r="C164" s="284">
        <v>1</v>
      </c>
      <c r="D164" s="284" t="s">
        <v>64</v>
      </c>
      <c r="E164" s="284">
        <v>77150</v>
      </c>
      <c r="F164" s="284"/>
      <c r="G164" s="284"/>
      <c r="H164" s="284"/>
      <c r="I164" s="284"/>
      <c r="J164" s="264">
        <f t="shared" si="19"/>
        <v>0.9</v>
      </c>
      <c r="K164" s="264">
        <f t="shared" si="19"/>
        <v>1</v>
      </c>
      <c r="L164" s="264">
        <f t="shared" si="19"/>
        <v>1</v>
      </c>
    </row>
    <row r="165" spans="1:12" ht="29.25">
      <c r="A165" s="283" t="s">
        <v>146</v>
      </c>
      <c r="B165" s="284">
        <v>89</v>
      </c>
      <c r="C165" s="284">
        <v>1</v>
      </c>
      <c r="D165" s="284" t="s">
        <v>64</v>
      </c>
      <c r="E165" s="284">
        <v>77150</v>
      </c>
      <c r="F165" s="284">
        <v>200</v>
      </c>
      <c r="G165" s="284"/>
      <c r="H165" s="284"/>
      <c r="I165" s="284"/>
      <c r="J165" s="264">
        <f t="shared" si="19"/>
        <v>0.9</v>
      </c>
      <c r="K165" s="264">
        <f t="shared" si="19"/>
        <v>1</v>
      </c>
      <c r="L165" s="264">
        <f t="shared" si="19"/>
        <v>1</v>
      </c>
    </row>
    <row r="166" spans="1:12" ht="29.25">
      <c r="A166" s="283" t="s">
        <v>228</v>
      </c>
      <c r="B166" s="284">
        <v>89</v>
      </c>
      <c r="C166" s="284">
        <v>1</v>
      </c>
      <c r="D166" s="284" t="s">
        <v>64</v>
      </c>
      <c r="E166" s="284">
        <v>77150</v>
      </c>
      <c r="F166" s="284">
        <v>240</v>
      </c>
      <c r="G166" s="284"/>
      <c r="H166" s="284"/>
      <c r="I166" s="284"/>
      <c r="J166" s="264">
        <f t="shared" si="19"/>
        <v>0.9</v>
      </c>
      <c r="K166" s="264">
        <f t="shared" si="19"/>
        <v>1</v>
      </c>
      <c r="L166" s="264">
        <f t="shared" si="19"/>
        <v>1</v>
      </c>
    </row>
    <row r="167" spans="1:12" ht="43.5">
      <c r="A167" s="283" t="s">
        <v>106</v>
      </c>
      <c r="B167" s="284">
        <v>89</v>
      </c>
      <c r="C167" s="284">
        <v>1</v>
      </c>
      <c r="D167" s="284" t="s">
        <v>64</v>
      </c>
      <c r="E167" s="284">
        <v>77150</v>
      </c>
      <c r="F167" s="284">
        <v>240</v>
      </c>
      <c r="G167" s="284" t="s">
        <v>187</v>
      </c>
      <c r="H167" s="284" t="s">
        <v>188</v>
      </c>
      <c r="I167" s="284"/>
      <c r="J167" s="264">
        <f t="shared" si="19"/>
        <v>0.9</v>
      </c>
      <c r="K167" s="264">
        <f t="shared" si="19"/>
        <v>1</v>
      </c>
      <c r="L167" s="264">
        <f t="shared" si="19"/>
        <v>1</v>
      </c>
    </row>
    <row r="168" spans="1:12" ht="29.25">
      <c r="A168" s="267" t="s">
        <v>341</v>
      </c>
      <c r="B168" s="272">
        <v>89</v>
      </c>
      <c r="C168" s="272">
        <v>1</v>
      </c>
      <c r="D168" s="272" t="s">
        <v>64</v>
      </c>
      <c r="E168" s="272">
        <v>77150</v>
      </c>
      <c r="F168" s="272">
        <v>240</v>
      </c>
      <c r="G168" s="272" t="s">
        <v>187</v>
      </c>
      <c r="H168" s="272" t="s">
        <v>188</v>
      </c>
      <c r="I168" s="270">
        <v>921</v>
      </c>
      <c r="J168" s="271">
        <f>прил3!I55</f>
        <v>0.9</v>
      </c>
      <c r="K168" s="271">
        <f>прил3!J55</f>
        <v>1</v>
      </c>
      <c r="L168" s="271">
        <f>прил3!K55</f>
        <v>1</v>
      </c>
    </row>
    <row r="169" spans="1:12" ht="39" customHeight="1">
      <c r="A169" s="283" t="s">
        <v>345</v>
      </c>
      <c r="B169" s="286" t="s">
        <v>4</v>
      </c>
      <c r="C169" s="286" t="s">
        <v>189</v>
      </c>
      <c r="D169" s="286" t="s">
        <v>64</v>
      </c>
      <c r="E169" s="286" t="s">
        <v>314</v>
      </c>
      <c r="F169" s="286"/>
      <c r="G169" s="286"/>
      <c r="H169" s="286"/>
      <c r="I169" s="289"/>
      <c r="J169" s="264">
        <f>J170</f>
        <v>0</v>
      </c>
      <c r="K169" s="264"/>
      <c r="L169" s="264"/>
    </row>
    <row r="170" spans="1:12" ht="31.5">
      <c r="A170" s="295" t="s">
        <v>331</v>
      </c>
      <c r="B170" s="286" t="s">
        <v>4</v>
      </c>
      <c r="C170" s="286" t="s">
        <v>189</v>
      </c>
      <c r="D170" s="286" t="s">
        <v>64</v>
      </c>
      <c r="E170" s="286" t="s">
        <v>314</v>
      </c>
      <c r="F170" s="286" t="s">
        <v>238</v>
      </c>
      <c r="G170" s="286"/>
      <c r="H170" s="286"/>
      <c r="I170" s="289"/>
      <c r="J170" s="264">
        <f>J171</f>
        <v>0</v>
      </c>
      <c r="K170" s="264"/>
      <c r="L170" s="264"/>
    </row>
    <row r="171" spans="1:12" ht="15.75">
      <c r="A171" s="295" t="s">
        <v>332</v>
      </c>
      <c r="B171" s="286" t="s">
        <v>4</v>
      </c>
      <c r="C171" s="286" t="s">
        <v>189</v>
      </c>
      <c r="D171" s="286" t="s">
        <v>64</v>
      </c>
      <c r="E171" s="286" t="s">
        <v>314</v>
      </c>
      <c r="F171" s="286" t="s">
        <v>142</v>
      </c>
      <c r="G171" s="286"/>
      <c r="H171" s="286"/>
      <c r="I171" s="289"/>
      <c r="J171" s="264">
        <f>J172</f>
        <v>0</v>
      </c>
      <c r="K171" s="264"/>
      <c r="L171" s="264"/>
    </row>
    <row r="172" spans="1:12" ht="35.25" customHeight="1">
      <c r="A172" s="283" t="s">
        <v>345</v>
      </c>
      <c r="B172" s="286" t="s">
        <v>4</v>
      </c>
      <c r="C172" s="286" t="s">
        <v>189</v>
      </c>
      <c r="D172" s="286" t="s">
        <v>64</v>
      </c>
      <c r="E172" s="286" t="s">
        <v>314</v>
      </c>
      <c r="F172" s="286" t="s">
        <v>142</v>
      </c>
      <c r="G172" s="286" t="s">
        <v>135</v>
      </c>
      <c r="H172" s="286"/>
      <c r="I172" s="289"/>
      <c r="J172" s="264">
        <f>J173</f>
        <v>0</v>
      </c>
      <c r="K172" s="264"/>
      <c r="L172" s="264"/>
    </row>
    <row r="173" spans="1:12" ht="29.25">
      <c r="A173" s="296" t="s">
        <v>341</v>
      </c>
      <c r="B173" s="299" t="s">
        <v>4</v>
      </c>
      <c r="C173" s="299" t="s">
        <v>189</v>
      </c>
      <c r="D173" s="299" t="s">
        <v>64</v>
      </c>
      <c r="E173" s="299" t="s">
        <v>314</v>
      </c>
      <c r="F173" s="299" t="s">
        <v>142</v>
      </c>
      <c r="G173" s="299" t="s">
        <v>135</v>
      </c>
      <c r="H173" s="299" t="s">
        <v>132</v>
      </c>
      <c r="I173" s="297">
        <v>921</v>
      </c>
      <c r="J173" s="298">
        <f>прил3!I127</f>
        <v>0</v>
      </c>
      <c r="K173" s="298"/>
      <c r="L173" s="298"/>
    </row>
    <row r="174" spans="1:12" ht="29.25">
      <c r="A174" s="283" t="s">
        <v>171</v>
      </c>
      <c r="B174" s="284" t="s">
        <v>4</v>
      </c>
      <c r="C174" s="284" t="s">
        <v>189</v>
      </c>
      <c r="D174" s="284" t="s">
        <v>64</v>
      </c>
      <c r="E174" s="284">
        <v>80190</v>
      </c>
      <c r="F174" s="284"/>
      <c r="G174" s="284"/>
      <c r="H174" s="284"/>
      <c r="I174" s="284"/>
      <c r="J174" s="264"/>
      <c r="K174" s="264">
        <v>0</v>
      </c>
      <c r="L174" s="264">
        <v>0</v>
      </c>
    </row>
    <row r="175" spans="1:12" ht="29.25">
      <c r="A175" s="283" t="s">
        <v>212</v>
      </c>
      <c r="B175" s="285" t="s">
        <v>4</v>
      </c>
      <c r="C175" s="285" t="s">
        <v>189</v>
      </c>
      <c r="D175" s="285" t="s">
        <v>64</v>
      </c>
      <c r="E175" s="284">
        <v>80190</v>
      </c>
      <c r="F175" s="284">
        <v>200</v>
      </c>
      <c r="G175" s="284"/>
      <c r="H175" s="284"/>
      <c r="I175" s="284"/>
      <c r="J175" s="264"/>
      <c r="K175" s="264">
        <v>0</v>
      </c>
      <c r="L175" s="264">
        <v>0</v>
      </c>
    </row>
    <row r="176" spans="1:12" ht="29.25">
      <c r="A176" s="283" t="s">
        <v>255</v>
      </c>
      <c r="B176" s="285" t="s">
        <v>4</v>
      </c>
      <c r="C176" s="285" t="s">
        <v>189</v>
      </c>
      <c r="D176" s="285" t="s">
        <v>64</v>
      </c>
      <c r="E176" s="284">
        <v>80190</v>
      </c>
      <c r="F176" s="284">
        <v>240</v>
      </c>
      <c r="G176" s="286" t="s">
        <v>132</v>
      </c>
      <c r="H176" s="286"/>
      <c r="I176" s="286"/>
      <c r="J176" s="264"/>
      <c r="K176" s="264">
        <v>0</v>
      </c>
      <c r="L176" s="264">
        <v>0</v>
      </c>
    </row>
    <row r="177" spans="1:12" ht="29.25">
      <c r="A177" s="283" t="s">
        <v>138</v>
      </c>
      <c r="B177" s="285" t="s">
        <v>4</v>
      </c>
      <c r="C177" s="285" t="s">
        <v>189</v>
      </c>
      <c r="D177" s="285" t="s">
        <v>64</v>
      </c>
      <c r="E177" s="284">
        <v>80190</v>
      </c>
      <c r="F177" s="284">
        <v>240</v>
      </c>
      <c r="G177" s="286" t="s">
        <v>132</v>
      </c>
      <c r="H177" s="286" t="s">
        <v>134</v>
      </c>
      <c r="I177" s="286"/>
      <c r="J177" s="264"/>
      <c r="K177" s="264">
        <v>0</v>
      </c>
      <c r="L177" s="264">
        <v>0</v>
      </c>
    </row>
    <row r="178" spans="1:12" ht="29.25">
      <c r="A178" s="267" t="s">
        <v>341</v>
      </c>
      <c r="B178" s="287" t="s">
        <v>4</v>
      </c>
      <c r="C178" s="287" t="s">
        <v>189</v>
      </c>
      <c r="D178" s="287" t="s">
        <v>64</v>
      </c>
      <c r="E178" s="272">
        <v>80190</v>
      </c>
      <c r="F178" s="272">
        <v>240</v>
      </c>
      <c r="G178" s="288" t="s">
        <v>132</v>
      </c>
      <c r="H178" s="288" t="s">
        <v>134</v>
      </c>
      <c r="I178" s="292" t="s">
        <v>315</v>
      </c>
      <c r="J178" s="271"/>
      <c r="K178" s="271">
        <v>0</v>
      </c>
      <c r="L178" s="271">
        <v>0</v>
      </c>
    </row>
  </sheetData>
  <sheetProtection formatCells="0" formatColumns="0" formatRows="0" insertColumns="0" insertRows="0" sort="0" autoFilter="0"/>
  <mergeCells count="10">
    <mergeCell ref="I2:K7"/>
    <mergeCell ref="J11:L11"/>
    <mergeCell ref="A11:A12"/>
    <mergeCell ref="B11:E12"/>
    <mergeCell ref="F11:F12"/>
    <mergeCell ref="G11:G12"/>
    <mergeCell ref="H11:H12"/>
    <mergeCell ref="I11:I12"/>
    <mergeCell ref="A8:L8"/>
    <mergeCell ref="A9:L9"/>
  </mergeCells>
  <conditionalFormatting sqref="D14">
    <cfRule type="expression" priority="3" dxfId="40" stopIfTrue="1">
      <formula>$D14=""</formula>
    </cfRule>
    <cfRule type="expression" priority="4" dxfId="41" stopIfTrue="1">
      <formula>$E14&lt;&gt;""</formula>
    </cfRule>
  </conditionalFormatting>
  <conditionalFormatting sqref="D51:D52">
    <cfRule type="expression" priority="1" dxfId="40" stopIfTrue="1">
      <formula>$D51=""</formula>
    </cfRule>
    <cfRule type="expression" priority="2" dxfId="41" stopIfTrue="1">
      <formula>$E51&lt;&gt;""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23">
      <selection activeCell="H14" sqref="H14"/>
    </sheetView>
  </sheetViews>
  <sheetFormatPr defaultColWidth="9.00390625" defaultRowHeight="12.75"/>
  <cols>
    <col min="1" max="1" width="37.875" style="1" customWidth="1"/>
    <col min="2" max="2" width="75.875" style="1" customWidth="1"/>
    <col min="3" max="3" width="18.125" style="1" customWidth="1"/>
    <col min="4" max="6" width="15.375" style="1" customWidth="1"/>
    <col min="7" max="7" width="9.125" style="1" customWidth="1"/>
    <col min="8" max="8" width="9.25390625" style="1" bestFit="1" customWidth="1"/>
    <col min="9" max="16384" width="9.125" style="1" customWidth="1"/>
  </cols>
  <sheetData>
    <row r="1" spans="1:6" ht="18.75">
      <c r="A1" s="40"/>
      <c r="B1" s="40"/>
      <c r="C1" s="30" t="s">
        <v>59</v>
      </c>
      <c r="D1" s="31"/>
      <c r="E1" s="31"/>
      <c r="F1" s="9"/>
    </row>
    <row r="2" spans="1:6" ht="18.75">
      <c r="A2" s="40"/>
      <c r="B2" s="40"/>
      <c r="C2" s="361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2024 год и на плановый период 2025 и 2026 годов»    
от 28.12.2023 г №1 </v>
      </c>
      <c r="D2" s="362"/>
      <c r="E2" s="362"/>
      <c r="F2" s="9"/>
    </row>
    <row r="3" spans="1:6" ht="18.75">
      <c r="A3" s="40"/>
      <c r="B3" s="40"/>
      <c r="C3" s="362"/>
      <c r="D3" s="362"/>
      <c r="E3" s="362"/>
      <c r="F3" s="9"/>
    </row>
    <row r="4" spans="1:6" ht="94.5" customHeight="1">
      <c r="A4" s="40"/>
      <c r="B4" s="40"/>
      <c r="C4" s="362"/>
      <c r="D4" s="362"/>
      <c r="E4" s="362"/>
      <c r="F4" s="9"/>
    </row>
    <row r="5" spans="1:6" ht="0.75" customHeight="1">
      <c r="A5" s="40"/>
      <c r="B5" s="40"/>
      <c r="C5" s="362"/>
      <c r="D5" s="362"/>
      <c r="E5" s="362"/>
      <c r="F5" s="9"/>
    </row>
    <row r="6" spans="1:6" ht="18.75" hidden="1">
      <c r="A6" s="40"/>
      <c r="B6" s="32"/>
      <c r="C6" s="362"/>
      <c r="D6" s="362"/>
      <c r="E6" s="362"/>
      <c r="F6" s="9"/>
    </row>
    <row r="7" spans="1:6" ht="76.5" customHeight="1" hidden="1">
      <c r="A7" s="40"/>
      <c r="B7" s="32"/>
      <c r="C7" s="362"/>
      <c r="D7" s="362"/>
      <c r="E7" s="362"/>
      <c r="F7" s="3"/>
    </row>
    <row r="8" spans="1:6" ht="18.75">
      <c r="A8" s="41"/>
      <c r="B8" s="33"/>
      <c r="C8" s="34"/>
      <c r="D8" s="34"/>
      <c r="E8" s="34"/>
      <c r="F8" s="19"/>
    </row>
    <row r="9" spans="1:6" ht="72" customHeight="1" thickBot="1">
      <c r="A9" s="327" t="s">
        <v>357</v>
      </c>
      <c r="B9" s="327"/>
      <c r="C9" s="327"/>
      <c r="D9" s="327"/>
      <c r="E9" s="327"/>
      <c r="F9" s="18"/>
    </row>
    <row r="10" spans="1:6" ht="67.5" customHeight="1" hidden="1" thickBot="1">
      <c r="A10" s="35"/>
      <c r="B10" s="35"/>
      <c r="C10" s="35"/>
      <c r="D10" s="35"/>
      <c r="E10" s="35"/>
      <c r="F10" s="20"/>
    </row>
    <row r="11" spans="1:5" ht="15" thickBot="1">
      <c r="A11" s="357" t="s">
        <v>190</v>
      </c>
      <c r="B11" s="359" t="s">
        <v>78</v>
      </c>
      <c r="C11" s="336" t="s">
        <v>5</v>
      </c>
      <c r="D11" s="336"/>
      <c r="E11" s="337"/>
    </row>
    <row r="12" spans="1:5" ht="15" thickBot="1">
      <c r="A12" s="358"/>
      <c r="B12" s="360"/>
      <c r="C12" s="42" t="s">
        <v>258</v>
      </c>
      <c r="D12" s="42" t="s">
        <v>262</v>
      </c>
      <c r="E12" s="42" t="s">
        <v>358</v>
      </c>
    </row>
    <row r="13" spans="1:5" ht="30">
      <c r="A13" s="43" t="s">
        <v>84</v>
      </c>
      <c r="B13" s="44" t="s">
        <v>22</v>
      </c>
      <c r="C13" s="45">
        <f>'[1]прил3'!G17*-1</f>
        <v>-0.01999999999998181</v>
      </c>
      <c r="D13" s="45">
        <f>'[1]прил3'!H17*-1</f>
        <v>-0.019999999999754436</v>
      </c>
      <c r="E13" s="46">
        <f>'[1]прил3'!I17*-1</f>
        <v>-0.020000000000209184</v>
      </c>
    </row>
    <row r="14" spans="1:5" ht="15">
      <c r="A14" s="36" t="s">
        <v>120</v>
      </c>
      <c r="B14" s="37" t="s">
        <v>119</v>
      </c>
      <c r="C14" s="38">
        <f aca="true" t="shared" si="0" ref="C14:E15">C15</f>
        <v>0</v>
      </c>
      <c r="D14" s="38">
        <f t="shared" si="0"/>
        <v>0</v>
      </c>
      <c r="E14" s="39">
        <f t="shared" si="0"/>
        <v>0</v>
      </c>
    </row>
    <row r="15" spans="1:5" ht="30">
      <c r="A15" s="36" t="s">
        <v>122</v>
      </c>
      <c r="B15" s="37" t="s">
        <v>121</v>
      </c>
      <c r="C15" s="38">
        <f t="shared" si="0"/>
        <v>0</v>
      </c>
      <c r="D15" s="38">
        <f t="shared" si="0"/>
        <v>0</v>
      </c>
      <c r="E15" s="39">
        <f t="shared" si="0"/>
        <v>0</v>
      </c>
    </row>
    <row r="16" spans="1:5" ht="30">
      <c r="A16" s="36" t="s">
        <v>124</v>
      </c>
      <c r="B16" s="37" t="s">
        <v>123</v>
      </c>
      <c r="C16" s="26"/>
      <c r="D16" s="26"/>
      <c r="E16" s="27"/>
    </row>
    <row r="17" spans="1:5" ht="30">
      <c r="A17" s="36" t="s">
        <v>7</v>
      </c>
      <c r="B17" s="37" t="s">
        <v>6</v>
      </c>
      <c r="C17" s="26">
        <f>C18+C20</f>
        <v>-48.323</v>
      </c>
      <c r="D17" s="26">
        <f>D18+D20</f>
        <v>-72.484</v>
      </c>
      <c r="E17" s="27">
        <f>E18+E20</f>
        <v>-96.646</v>
      </c>
    </row>
    <row r="18" spans="1:5" ht="30">
      <c r="A18" s="36" t="s">
        <v>73</v>
      </c>
      <c r="B18" s="37" t="s">
        <v>97</v>
      </c>
      <c r="C18" s="26">
        <f>C19</f>
        <v>0</v>
      </c>
      <c r="D18" s="26">
        <f>D19</f>
        <v>0</v>
      </c>
      <c r="E18" s="27">
        <f>E19</f>
        <v>0</v>
      </c>
    </row>
    <row r="19" spans="1:5" ht="45">
      <c r="A19" s="36" t="s">
        <v>102</v>
      </c>
      <c r="B19" s="37" t="s">
        <v>125</v>
      </c>
      <c r="C19" s="26"/>
      <c r="D19" s="26"/>
      <c r="E19" s="27"/>
    </row>
    <row r="20" spans="1:5" ht="30">
      <c r="A20" s="36" t="s">
        <v>74</v>
      </c>
      <c r="B20" s="37" t="s">
        <v>194</v>
      </c>
      <c r="C20" s="26">
        <f>C21</f>
        <v>-48.323</v>
      </c>
      <c r="D20" s="26">
        <f>D21</f>
        <v>-72.484</v>
      </c>
      <c r="E20" s="26">
        <f>E21</f>
        <v>-96.646</v>
      </c>
    </row>
    <row r="21" spans="1:5" ht="30">
      <c r="A21" s="36" t="s">
        <v>126</v>
      </c>
      <c r="B21" s="37" t="s">
        <v>254</v>
      </c>
      <c r="C21" s="26">
        <v>-48.323</v>
      </c>
      <c r="D21" s="26">
        <v>-72.484</v>
      </c>
      <c r="E21" s="26">
        <v>-96.646</v>
      </c>
    </row>
    <row r="22" spans="1:5" ht="15">
      <c r="A22" s="36" t="s">
        <v>101</v>
      </c>
      <c r="B22" s="37" t="s">
        <v>100</v>
      </c>
      <c r="C22" s="38">
        <f>C29+C26</f>
        <v>2592.164</v>
      </c>
      <c r="D22" s="38">
        <f>D29+D26</f>
        <v>1888.534</v>
      </c>
      <c r="E22" s="38">
        <f>E29+E26</f>
        <v>2011.504</v>
      </c>
    </row>
    <row r="23" spans="1:5" ht="15">
      <c r="A23" s="36" t="s">
        <v>86</v>
      </c>
      <c r="B23" s="37" t="s">
        <v>85</v>
      </c>
      <c r="C23" s="38">
        <f aca="true" t="shared" si="1" ref="C23:E25">C24</f>
        <v>0</v>
      </c>
      <c r="D23" s="38">
        <f t="shared" si="1"/>
        <v>0</v>
      </c>
      <c r="E23" s="39">
        <f t="shared" si="1"/>
        <v>0</v>
      </c>
    </row>
    <row r="24" spans="1:5" ht="15">
      <c r="A24" s="36" t="s">
        <v>90</v>
      </c>
      <c r="B24" s="37" t="s">
        <v>87</v>
      </c>
      <c r="C24" s="38">
        <f t="shared" si="1"/>
        <v>0</v>
      </c>
      <c r="D24" s="38">
        <f t="shared" si="1"/>
        <v>0</v>
      </c>
      <c r="E24" s="39">
        <f t="shared" si="1"/>
        <v>0</v>
      </c>
    </row>
    <row r="25" spans="1:5" ht="15">
      <c r="A25" s="36" t="s">
        <v>91</v>
      </c>
      <c r="B25" s="37" t="s">
        <v>88</v>
      </c>
      <c r="C25" s="38">
        <f t="shared" si="1"/>
        <v>0</v>
      </c>
      <c r="D25" s="38">
        <f t="shared" si="1"/>
        <v>0</v>
      </c>
      <c r="E25" s="39">
        <f t="shared" si="1"/>
        <v>0</v>
      </c>
    </row>
    <row r="26" spans="1:5" ht="30">
      <c r="A26" s="36" t="s">
        <v>92</v>
      </c>
      <c r="B26" s="37" t="s">
        <v>89</v>
      </c>
      <c r="C26" s="38">
        <f>-прил1!G12</f>
        <v>0</v>
      </c>
      <c r="D26" s="38">
        <f>-прил1!H12</f>
        <v>0</v>
      </c>
      <c r="E26" s="38">
        <f>-прил1!I12</f>
        <v>0</v>
      </c>
    </row>
    <row r="27" spans="1:5" ht="15">
      <c r="A27" s="36" t="s">
        <v>93</v>
      </c>
      <c r="B27" s="37" t="s">
        <v>18</v>
      </c>
      <c r="C27" s="38">
        <f aca="true" t="shared" si="2" ref="C27:E29">C28</f>
        <v>2592.164</v>
      </c>
      <c r="D27" s="38">
        <f t="shared" si="2"/>
        <v>1888.534</v>
      </c>
      <c r="E27" s="39">
        <f t="shared" si="2"/>
        <v>2011.504</v>
      </c>
    </row>
    <row r="28" spans="1:5" ht="15">
      <c r="A28" s="36" t="s">
        <v>94</v>
      </c>
      <c r="B28" s="37" t="s">
        <v>19</v>
      </c>
      <c r="C28" s="38">
        <f t="shared" si="2"/>
        <v>2592.164</v>
      </c>
      <c r="D28" s="38">
        <f t="shared" si="2"/>
        <v>1888.534</v>
      </c>
      <c r="E28" s="39">
        <f t="shared" si="2"/>
        <v>2011.504</v>
      </c>
    </row>
    <row r="29" spans="1:5" ht="30">
      <c r="A29" s="36" t="s">
        <v>95</v>
      </c>
      <c r="B29" s="37" t="s">
        <v>231</v>
      </c>
      <c r="C29" s="38">
        <f t="shared" si="2"/>
        <v>2592.164</v>
      </c>
      <c r="D29" s="38">
        <f t="shared" si="2"/>
        <v>1888.534</v>
      </c>
      <c r="E29" s="39">
        <f t="shared" si="2"/>
        <v>2011.504</v>
      </c>
    </row>
    <row r="30" spans="1:5" ht="30">
      <c r="A30" s="36" t="s">
        <v>17</v>
      </c>
      <c r="B30" s="37" t="s">
        <v>231</v>
      </c>
      <c r="C30" s="38">
        <f>прил2!J8</f>
        <v>2592.164</v>
      </c>
      <c r="D30" s="38">
        <f>прил2!K8</f>
        <v>1888.534</v>
      </c>
      <c r="E30" s="38">
        <f>прил2!L8</f>
        <v>2011.504</v>
      </c>
    </row>
    <row r="31" spans="1:5" ht="30">
      <c r="A31" s="36" t="s">
        <v>109</v>
      </c>
      <c r="B31" s="37" t="s">
        <v>110</v>
      </c>
      <c r="C31" s="26">
        <f>C35+C32</f>
        <v>0</v>
      </c>
      <c r="D31" s="26">
        <f>D35+D32</f>
        <v>0</v>
      </c>
      <c r="E31" s="27">
        <f>E35+E32</f>
        <v>0</v>
      </c>
    </row>
    <row r="32" spans="1:5" ht="30">
      <c r="A32" s="36" t="s">
        <v>113</v>
      </c>
      <c r="B32" s="37" t="s">
        <v>10</v>
      </c>
      <c r="C32" s="38"/>
      <c r="D32" s="38">
        <f aca="true" t="shared" si="3" ref="C32:E33">D33</f>
        <v>0</v>
      </c>
      <c r="E32" s="39">
        <f t="shared" si="3"/>
        <v>0</v>
      </c>
    </row>
    <row r="33" spans="1:5" ht="30">
      <c r="A33" s="36" t="s">
        <v>162</v>
      </c>
      <c r="B33" s="37" t="s">
        <v>1</v>
      </c>
      <c r="C33" s="38">
        <f t="shared" si="3"/>
        <v>0</v>
      </c>
      <c r="D33" s="38">
        <f t="shared" si="3"/>
        <v>0</v>
      </c>
      <c r="E33" s="39">
        <f t="shared" si="3"/>
        <v>0</v>
      </c>
    </row>
    <row r="34" spans="1:5" ht="45">
      <c r="A34" s="36" t="s">
        <v>163</v>
      </c>
      <c r="B34" s="37" t="s">
        <v>111</v>
      </c>
      <c r="C34" s="26"/>
      <c r="D34" s="26"/>
      <c r="E34" s="27"/>
    </row>
    <row r="35" spans="1:5" ht="30">
      <c r="A35" s="36" t="s">
        <v>112</v>
      </c>
      <c r="B35" s="37" t="s">
        <v>9</v>
      </c>
      <c r="C35" s="38">
        <f aca="true" t="shared" si="4" ref="C35:E36">C36</f>
        <v>0</v>
      </c>
      <c r="D35" s="38">
        <f t="shared" si="4"/>
        <v>0</v>
      </c>
      <c r="E35" s="39">
        <f t="shared" si="4"/>
        <v>0</v>
      </c>
    </row>
    <row r="36" spans="1:5" ht="30">
      <c r="A36" s="36" t="s">
        <v>11</v>
      </c>
      <c r="B36" s="37" t="s">
        <v>0</v>
      </c>
      <c r="C36" s="38">
        <f t="shared" si="4"/>
        <v>0</v>
      </c>
      <c r="D36" s="38">
        <f t="shared" si="4"/>
        <v>0</v>
      </c>
      <c r="E36" s="39">
        <f t="shared" si="4"/>
        <v>0</v>
      </c>
    </row>
    <row r="37" spans="1:5" ht="45">
      <c r="A37" s="36" t="s">
        <v>164</v>
      </c>
      <c r="B37" s="37" t="s">
        <v>8</v>
      </c>
      <c r="C37" s="38"/>
      <c r="D37" s="38"/>
      <c r="E37" s="39"/>
    </row>
    <row r="38" spans="1:5" ht="15">
      <c r="A38" s="36" t="s">
        <v>84</v>
      </c>
      <c r="B38" s="37" t="s">
        <v>20</v>
      </c>
      <c r="C38" s="38">
        <f>C22+C31+C14+C17</f>
        <v>2543.8410000000003</v>
      </c>
      <c r="D38" s="38">
        <f>D22+D31+D14+D17</f>
        <v>1816.0500000000002</v>
      </c>
      <c r="E38" s="39">
        <f>E22+E31+E14+E17</f>
        <v>1914.858</v>
      </c>
    </row>
    <row r="39" spans="1:5" ht="15">
      <c r="A39" s="36"/>
      <c r="B39" s="37" t="s">
        <v>165</v>
      </c>
      <c r="C39" s="38">
        <f>C19+C16</f>
        <v>0</v>
      </c>
      <c r="D39" s="38">
        <f>D19+D16</f>
        <v>0</v>
      </c>
      <c r="E39" s="39">
        <f>E19+E16</f>
        <v>0</v>
      </c>
    </row>
    <row r="40" spans="1:5" ht="15.75" thickBot="1">
      <c r="A40" s="47"/>
      <c r="B40" s="48" t="s">
        <v>166</v>
      </c>
      <c r="C40" s="49"/>
      <c r="D40" s="49">
        <v>0</v>
      </c>
      <c r="E40" s="50">
        <v>0</v>
      </c>
    </row>
    <row r="192" ht="12.75">
      <c r="I192" s="1">
        <f>2400-1500-100</f>
        <v>800</v>
      </c>
    </row>
    <row r="203" ht="12.75">
      <c r="I203" s="1">
        <f>100+100</f>
        <v>200</v>
      </c>
    </row>
    <row r="427" ht="12.75">
      <c r="I427" s="1">
        <f>2648.175-80-60-760</f>
        <v>1748.1750000000002</v>
      </c>
    </row>
    <row r="469" ht="12.75">
      <c r="I469" s="1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6">
      <selection activeCell="F2" sqref="F2:H6"/>
    </sheetView>
  </sheetViews>
  <sheetFormatPr defaultColWidth="9.25390625" defaultRowHeight="12.75"/>
  <cols>
    <col min="1" max="1" width="6.25390625" style="154" customWidth="1"/>
    <col min="2" max="4" width="9.25390625" style="154" customWidth="1"/>
    <col min="5" max="5" width="35.75390625" style="154" customWidth="1"/>
    <col min="6" max="6" width="19.00390625" style="154" customWidth="1"/>
    <col min="7" max="7" width="15.625" style="154" customWidth="1"/>
    <col min="8" max="8" width="16.75390625" style="154" customWidth="1"/>
    <col min="9" max="16384" width="9.25390625" style="154" customWidth="1"/>
  </cols>
  <sheetData>
    <row r="1" spans="6:8" ht="14.25" customHeight="1">
      <c r="F1" s="368" t="s">
        <v>259</v>
      </c>
      <c r="G1" s="368"/>
      <c r="H1" s="368"/>
    </row>
    <row r="2" spans="2:8" ht="11.25" customHeight="1">
      <c r="B2" s="155"/>
      <c r="C2" s="155"/>
      <c r="D2" s="155"/>
      <c r="E2" s="155"/>
      <c r="F2" s="373" t="s">
        <v>363</v>
      </c>
      <c r="G2" s="373"/>
      <c r="H2" s="373"/>
    </row>
    <row r="3" spans="2:8" ht="22.5" customHeight="1">
      <c r="B3" s="155"/>
      <c r="C3" s="155"/>
      <c r="D3" s="155"/>
      <c r="E3" s="155"/>
      <c r="F3" s="373"/>
      <c r="G3" s="373"/>
      <c r="H3" s="373"/>
    </row>
    <row r="4" spans="2:8" ht="24.75" customHeight="1">
      <c r="B4" s="155"/>
      <c r="C4" s="155"/>
      <c r="D4" s="155"/>
      <c r="E4" s="155"/>
      <c r="F4" s="373"/>
      <c r="G4" s="373"/>
      <c r="H4" s="373"/>
    </row>
    <row r="5" spans="2:8" ht="21.75" customHeight="1">
      <c r="B5" s="155"/>
      <c r="C5" s="155"/>
      <c r="D5" s="155"/>
      <c r="E5" s="155"/>
      <c r="F5" s="373"/>
      <c r="G5" s="373"/>
      <c r="H5" s="373"/>
    </row>
    <row r="6" spans="2:8" ht="60" customHeight="1">
      <c r="B6" s="156"/>
      <c r="C6" s="156"/>
      <c r="D6" s="156"/>
      <c r="E6" s="156"/>
      <c r="F6" s="373"/>
      <c r="G6" s="373"/>
      <c r="H6" s="373"/>
    </row>
    <row r="7" spans="2:8" ht="11.25" customHeight="1">
      <c r="B7" s="156"/>
      <c r="C7" s="156"/>
      <c r="D7" s="156"/>
      <c r="E7" s="156"/>
      <c r="F7" s="157"/>
      <c r="G7" s="157"/>
      <c r="H7" s="157"/>
    </row>
    <row r="9" spans="1:8" ht="66" customHeight="1">
      <c r="A9" s="369" t="s">
        <v>359</v>
      </c>
      <c r="B9" s="369"/>
      <c r="C9" s="369"/>
      <c r="D9" s="369"/>
      <c r="E9" s="369"/>
      <c r="F9" s="369"/>
      <c r="G9" s="369"/>
      <c r="H9" s="369"/>
    </row>
    <row r="11" spans="1:8" ht="19.5" customHeight="1">
      <c r="A11" s="370" t="s">
        <v>215</v>
      </c>
      <c r="B11" s="371" t="s">
        <v>216</v>
      </c>
      <c r="C11" s="371"/>
      <c r="D11" s="371"/>
      <c r="E11" s="371"/>
      <c r="F11" s="372" t="s">
        <v>217</v>
      </c>
      <c r="G11" s="372"/>
      <c r="H11" s="372"/>
    </row>
    <row r="12" spans="1:8" ht="18.75" customHeight="1">
      <c r="A12" s="370"/>
      <c r="B12" s="371"/>
      <c r="C12" s="371"/>
      <c r="D12" s="371"/>
      <c r="E12" s="371"/>
      <c r="F12" s="159" t="s">
        <v>258</v>
      </c>
      <c r="G12" s="160" t="s">
        <v>262</v>
      </c>
      <c r="H12" s="158" t="s">
        <v>358</v>
      </c>
    </row>
    <row r="13" spans="1:8" ht="39.75" customHeight="1">
      <c r="A13" s="161">
        <v>1</v>
      </c>
      <c r="B13" s="365" t="s">
        <v>218</v>
      </c>
      <c r="C13" s="366"/>
      <c r="D13" s="366"/>
      <c r="E13" s="367"/>
      <c r="F13" s="162">
        <v>0</v>
      </c>
      <c r="G13" s="162">
        <f>G14</f>
        <v>0</v>
      </c>
      <c r="H13" s="162">
        <f>H14</f>
        <v>0</v>
      </c>
    </row>
    <row r="14" spans="1:8" ht="27" customHeight="1">
      <c r="A14" s="163"/>
      <c r="B14" s="365" t="s">
        <v>219</v>
      </c>
      <c r="C14" s="366"/>
      <c r="D14" s="366"/>
      <c r="E14" s="367"/>
      <c r="F14" s="162">
        <v>0</v>
      </c>
      <c r="G14" s="164">
        <v>0</v>
      </c>
      <c r="H14" s="165">
        <v>0</v>
      </c>
    </row>
    <row r="15" spans="1:8" ht="35.25" customHeight="1">
      <c r="A15" s="163"/>
      <c r="B15" s="365" t="s">
        <v>220</v>
      </c>
      <c r="C15" s="366"/>
      <c r="D15" s="366"/>
      <c r="E15" s="367"/>
      <c r="F15" s="162">
        <v>0</v>
      </c>
      <c r="G15" s="165">
        <v>0</v>
      </c>
      <c r="H15" s="165">
        <v>0</v>
      </c>
    </row>
    <row r="16" spans="1:8" ht="39.75" customHeight="1">
      <c r="A16" s="166">
        <v>2</v>
      </c>
      <c r="B16" s="364" t="s">
        <v>6</v>
      </c>
      <c r="C16" s="364"/>
      <c r="D16" s="364"/>
      <c r="E16" s="364"/>
      <c r="F16" s="167">
        <f>прил5!C17</f>
        <v>-48.323</v>
      </c>
      <c r="G16" s="167">
        <f>G18</f>
        <v>-72.484</v>
      </c>
      <c r="H16" s="167">
        <f>H18</f>
        <v>-96.646</v>
      </c>
    </row>
    <row r="17" spans="1:8" ht="27" customHeight="1">
      <c r="A17" s="161"/>
      <c r="B17" s="365" t="s">
        <v>219</v>
      </c>
      <c r="C17" s="366"/>
      <c r="D17" s="366"/>
      <c r="E17" s="367"/>
      <c r="F17" s="162">
        <v>0</v>
      </c>
      <c r="G17" s="168">
        <v>0</v>
      </c>
      <c r="H17" s="168">
        <v>0</v>
      </c>
    </row>
    <row r="18" spans="1:8" ht="33" customHeight="1">
      <c r="A18" s="161"/>
      <c r="B18" s="365" t="s">
        <v>220</v>
      </c>
      <c r="C18" s="366"/>
      <c r="D18" s="366"/>
      <c r="E18" s="367"/>
      <c r="F18" s="162">
        <f>прил5!C21</f>
        <v>-48.323</v>
      </c>
      <c r="G18" s="162">
        <f>прил5!D21</f>
        <v>-72.484</v>
      </c>
      <c r="H18" s="162">
        <f>прил5!E21</f>
        <v>-96.646</v>
      </c>
    </row>
    <row r="19" spans="1:8" ht="16.5">
      <c r="A19" s="169"/>
      <c r="B19" s="363" t="s">
        <v>130</v>
      </c>
      <c r="C19" s="363"/>
      <c r="D19" s="363"/>
      <c r="E19" s="363"/>
      <c r="F19" s="170">
        <f>F13+F16</f>
        <v>-48.323</v>
      </c>
      <c r="G19" s="170">
        <f>G13+G16</f>
        <v>-72.484</v>
      </c>
      <c r="H19" s="170">
        <f>H13+H16</f>
        <v>-96.646</v>
      </c>
    </row>
  </sheetData>
  <sheetProtection/>
  <mergeCells count="13">
    <mergeCell ref="B11:E12"/>
    <mergeCell ref="F11:H11"/>
    <mergeCell ref="F2:H6"/>
    <mergeCell ref="B19:E19"/>
    <mergeCell ref="B16:E16"/>
    <mergeCell ref="B17:E17"/>
    <mergeCell ref="B18:E18"/>
    <mergeCell ref="F1:H1"/>
    <mergeCell ref="B14:E14"/>
    <mergeCell ref="B15:E15"/>
    <mergeCell ref="B13:E13"/>
    <mergeCell ref="A9:H9"/>
    <mergeCell ref="A11:A12"/>
  </mergeCells>
  <conditionalFormatting sqref="B2:B7">
    <cfRule type="expression" priority="2" dxfId="0" stopIfTrue="1">
      <formula>$H2&lt;&gt;""</formula>
    </cfRule>
  </conditionalFormatting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2023-12-29T08:11:06Z</cp:lastPrinted>
  <dcterms:created xsi:type="dcterms:W3CDTF">1999-01-01T02:03:44Z</dcterms:created>
  <dcterms:modified xsi:type="dcterms:W3CDTF">2023-12-29T08:11:48Z</dcterms:modified>
  <cp:category/>
  <cp:version/>
  <cp:contentType/>
  <cp:contentStatus/>
</cp:coreProperties>
</file>